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defaultThemeVersion="124226"/>
  <bookViews>
    <workbookView xWindow="360" yWindow="105" windowWidth="11580" windowHeight="8835"/>
  </bookViews>
  <sheets>
    <sheet name="Ejercicio B.2" sheetId="1" r:id="rId1"/>
    <sheet name="Planificación Financiera" sheetId="2" r:id="rId2"/>
  </sheets>
  <calcPr calcId="152511"/>
</workbook>
</file>

<file path=xl/calcChain.xml><?xml version="1.0" encoding="utf-8"?>
<calcChain xmlns="http://schemas.openxmlformats.org/spreadsheetml/2006/main">
  <c r="P103" i="2" l="1"/>
  <c r="P103" i="1"/>
  <c r="J116" i="2"/>
  <c r="J131" i="2"/>
  <c r="T101" i="2" s="1"/>
  <c r="J130" i="1"/>
  <c r="J120" i="2"/>
  <c r="J120" i="1"/>
  <c r="J117" i="2"/>
  <c r="J117" i="1"/>
  <c r="I101" i="2"/>
  <c r="I101" i="1"/>
  <c r="E101" i="1"/>
  <c r="F114" i="1" s="1"/>
  <c r="F128" i="1" s="1"/>
  <c r="P99" i="1" s="1"/>
  <c r="I99" i="2"/>
  <c r="I99" i="1"/>
  <c r="I81" i="2"/>
  <c r="I81" i="1"/>
  <c r="I103" i="1" s="1"/>
  <c r="J132" i="2"/>
  <c r="I87" i="2"/>
  <c r="T106" i="2"/>
  <c r="F14" i="2"/>
  <c r="F39" i="2" s="1"/>
  <c r="F40" i="2" s="1"/>
  <c r="F12" i="2"/>
  <c r="J11" i="2"/>
  <c r="J12" i="2"/>
  <c r="E147" i="2"/>
  <c r="F147" i="2"/>
  <c r="E144" i="2"/>
  <c r="I144" i="2"/>
  <c r="J114" i="2"/>
  <c r="J129" i="2"/>
  <c r="T99" i="2" s="1"/>
  <c r="J113" i="2"/>
  <c r="J128" i="2"/>
  <c r="F113" i="2"/>
  <c r="F128" i="2"/>
  <c r="E101" i="2"/>
  <c r="K101" i="2" s="1"/>
  <c r="U71" i="2" s="1"/>
  <c r="E100" i="2"/>
  <c r="I100" i="2"/>
  <c r="E99" i="2"/>
  <c r="E98" i="2"/>
  <c r="I98" i="2" s="1"/>
  <c r="I86" i="2"/>
  <c r="E84" i="2"/>
  <c r="P75" i="2" s="1"/>
  <c r="I83" i="2"/>
  <c r="I82" i="2"/>
  <c r="E81" i="2"/>
  <c r="P88" i="2" s="1"/>
  <c r="I80" i="2"/>
  <c r="I103" i="2"/>
  <c r="E80" i="2"/>
  <c r="E103" i="2"/>
  <c r="K103" i="2" s="1"/>
  <c r="P78" i="2"/>
  <c r="E78" i="2"/>
  <c r="E77" i="2"/>
  <c r="I76" i="2"/>
  <c r="E76" i="2"/>
  <c r="F119" i="2"/>
  <c r="E75" i="2"/>
  <c r="I75" i="2"/>
  <c r="U74" i="2"/>
  <c r="P74" i="2"/>
  <c r="E66" i="2"/>
  <c r="D57" i="2"/>
  <c r="E57" i="2"/>
  <c r="E60" i="2" s="1"/>
  <c r="E73" i="2"/>
  <c r="E74" i="2" s="1"/>
  <c r="D143" i="2" s="1"/>
  <c r="E50" i="2"/>
  <c r="D49" i="2"/>
  <c r="E49" i="2" s="1"/>
  <c r="E52" i="2"/>
  <c r="E68" i="2" s="1"/>
  <c r="P76" i="2"/>
  <c r="P78" i="1"/>
  <c r="U74" i="1"/>
  <c r="J11" i="1"/>
  <c r="J12" i="1"/>
  <c r="D57" i="1"/>
  <c r="E57" i="1"/>
  <c r="E60" i="1" s="1"/>
  <c r="E73" i="1"/>
  <c r="D49" i="1"/>
  <c r="E49" i="1"/>
  <c r="E52" i="1" s="1"/>
  <c r="E68" i="1" s="1"/>
  <c r="I80" i="1"/>
  <c r="J114" i="1"/>
  <c r="J128" i="1"/>
  <c r="T99" i="1" s="1"/>
  <c r="F113" i="1"/>
  <c r="F127" i="1" s="1"/>
  <c r="E81" i="1"/>
  <c r="E80" i="1"/>
  <c r="E103" i="1"/>
  <c r="P74" i="1"/>
  <c r="T102" i="1" s="1"/>
  <c r="F12" i="1"/>
  <c r="F39" i="1"/>
  <c r="F40" i="1"/>
  <c r="H140" i="1" s="1"/>
  <c r="E143" i="1"/>
  <c r="I143" i="1"/>
  <c r="E66" i="1"/>
  <c r="E50" i="1"/>
  <c r="E75" i="1"/>
  <c r="E76" i="1"/>
  <c r="E77" i="1"/>
  <c r="E78" i="1"/>
  <c r="E84" i="1"/>
  <c r="P75" i="1"/>
  <c r="I75" i="1"/>
  <c r="I76" i="1"/>
  <c r="I82" i="1"/>
  <c r="I83" i="1"/>
  <c r="I86" i="1"/>
  <c r="P77" i="1"/>
  <c r="I87" i="1"/>
  <c r="E98" i="1"/>
  <c r="I98" i="1"/>
  <c r="K98" i="1" s="1"/>
  <c r="E99" i="1"/>
  <c r="E100" i="1"/>
  <c r="I100" i="1" s="1"/>
  <c r="T101" i="1"/>
  <c r="J113" i="1"/>
  <c r="J127" i="1" s="1"/>
  <c r="T98" i="1" s="1"/>
  <c r="E146" i="1"/>
  <c r="F146" i="1" s="1"/>
  <c r="J116" i="1"/>
  <c r="P76" i="1"/>
  <c r="P77" i="2"/>
  <c r="K99" i="2"/>
  <c r="F114" i="2"/>
  <c r="F129" i="2" s="1"/>
  <c r="P99" i="2" s="1"/>
  <c r="F41" i="1"/>
  <c r="T98" i="2"/>
  <c r="P98" i="2"/>
  <c r="K100" i="2"/>
  <c r="P98" i="1"/>
  <c r="G140" i="1"/>
  <c r="E140" i="1"/>
  <c r="E147" i="1" s="1"/>
  <c r="E96" i="1"/>
  <c r="F43" i="1"/>
  <c r="F44" i="1"/>
  <c r="E142" i="1" s="1"/>
  <c r="F45" i="1"/>
  <c r="F140" i="1"/>
  <c r="F147" i="1" s="1"/>
  <c r="F142" i="1"/>
  <c r="H142" i="1" s="1"/>
  <c r="G142" i="1"/>
  <c r="I142" i="1"/>
  <c r="H147" i="1"/>
  <c r="L142" i="1" s="1"/>
  <c r="F41" i="2"/>
  <c r="H41" i="2" s="1"/>
  <c r="I41" i="2" s="1"/>
  <c r="F43" i="2"/>
  <c r="F44" i="2"/>
  <c r="E143" i="2" s="1"/>
  <c r="F45" i="2"/>
  <c r="H45" i="2" s="1"/>
  <c r="I45" i="2" s="1"/>
  <c r="K50" i="2"/>
  <c r="K52" i="2" s="1"/>
  <c r="F132" i="2" s="1"/>
  <c r="G50" i="2"/>
  <c r="G52" i="2" s="1"/>
  <c r="F117" i="2" s="1"/>
  <c r="G58" i="2"/>
  <c r="I58" i="2" s="1"/>
  <c r="I60" i="2" s="1"/>
  <c r="I73" i="2" s="1"/>
  <c r="G60" i="2"/>
  <c r="J118" i="2" s="1"/>
  <c r="E69" i="1" l="1"/>
  <c r="D140" i="1" s="1"/>
  <c r="E71" i="1"/>
  <c r="H141" i="2"/>
  <c r="E141" i="2"/>
  <c r="G141" i="2"/>
  <c r="I74" i="2"/>
  <c r="P102" i="2"/>
  <c r="P73" i="2"/>
  <c r="G143" i="2"/>
  <c r="F143" i="2"/>
  <c r="H143" i="2" s="1"/>
  <c r="J143" i="2" s="1"/>
  <c r="K142" i="1"/>
  <c r="J121" i="1" s="1"/>
  <c r="G58" i="1"/>
  <c r="H45" i="1"/>
  <c r="I45" i="1" s="1"/>
  <c r="K58" i="1"/>
  <c r="K60" i="1" s="1"/>
  <c r="J132" i="1" s="1"/>
  <c r="F129" i="1"/>
  <c r="E74" i="1"/>
  <c r="D142" i="1" s="1"/>
  <c r="E69" i="2"/>
  <c r="D141" i="2" s="1"/>
  <c r="D148" i="2" s="1"/>
  <c r="T102" i="2"/>
  <c r="I50" i="2"/>
  <c r="I52" i="2" s="1"/>
  <c r="I68" i="2" s="1"/>
  <c r="K58" i="2"/>
  <c r="K60" i="2" s="1"/>
  <c r="J133" i="2" s="1"/>
  <c r="I96" i="2"/>
  <c r="E96" i="2"/>
  <c r="J134" i="1"/>
  <c r="U76" i="1" s="1"/>
  <c r="T105" i="1"/>
  <c r="J142" i="1"/>
  <c r="I140" i="1"/>
  <c r="E97" i="1"/>
  <c r="K96" i="1"/>
  <c r="J140" i="1"/>
  <c r="G147" i="1"/>
  <c r="L140" i="1" s="1"/>
  <c r="I85" i="1" s="1"/>
  <c r="P71" i="1"/>
  <c r="K101" i="1"/>
  <c r="U71" i="1" s="1"/>
  <c r="H41" i="1"/>
  <c r="I41" i="1" s="1"/>
  <c r="G50" i="1"/>
  <c r="I96" i="1"/>
  <c r="K50" i="1"/>
  <c r="K52" i="1" s="1"/>
  <c r="F131" i="1" s="1"/>
  <c r="K100" i="1"/>
  <c r="K99" i="1"/>
  <c r="F119" i="1"/>
  <c r="K103" i="1"/>
  <c r="P88" i="1"/>
  <c r="K98" i="2"/>
  <c r="P71" i="2"/>
  <c r="F130" i="2"/>
  <c r="P100" i="2" l="1"/>
  <c r="P102" i="1"/>
  <c r="P73" i="1"/>
  <c r="I50" i="1"/>
  <c r="I52" i="1" s="1"/>
  <c r="I68" i="1" s="1"/>
  <c r="G52" i="1"/>
  <c r="F117" i="1" s="1"/>
  <c r="I97" i="2"/>
  <c r="I102" i="2"/>
  <c r="I104" i="2" s="1"/>
  <c r="I69" i="2"/>
  <c r="I71" i="2" s="1"/>
  <c r="U73" i="1"/>
  <c r="T103" i="1"/>
  <c r="G60" i="1"/>
  <c r="J118" i="1" s="1"/>
  <c r="I58" i="1"/>
  <c r="I60" i="1" s="1"/>
  <c r="I73" i="1" s="1"/>
  <c r="J141" i="2"/>
  <c r="G148" i="2"/>
  <c r="H148" i="2"/>
  <c r="L143" i="2" s="1"/>
  <c r="I97" i="1"/>
  <c r="I102" i="1" s="1"/>
  <c r="I104" i="1" s="1"/>
  <c r="K97" i="1"/>
  <c r="E102" i="1"/>
  <c r="F116" i="1"/>
  <c r="E97" i="2"/>
  <c r="K96" i="2"/>
  <c r="T103" i="2"/>
  <c r="U73" i="2"/>
  <c r="E71" i="2"/>
  <c r="P100" i="1"/>
  <c r="I143" i="2"/>
  <c r="E148" i="2"/>
  <c r="K141" i="2" s="1"/>
  <c r="E85" i="2" s="1"/>
  <c r="E88" i="2" s="1"/>
  <c r="I141" i="2"/>
  <c r="F141" i="2"/>
  <c r="F148" i="2" s="1"/>
  <c r="D147" i="1"/>
  <c r="K140" i="1" s="1"/>
  <c r="E85" i="1" s="1"/>
  <c r="E88" i="1" s="1"/>
  <c r="E89" i="1" s="1"/>
  <c r="E90" i="1" s="1"/>
  <c r="F118" i="1" l="1"/>
  <c r="I66" i="1"/>
  <c r="I105" i="1"/>
  <c r="I106" i="1"/>
  <c r="E89" i="2"/>
  <c r="E90" i="2" s="1"/>
  <c r="K97" i="2"/>
  <c r="F116" i="2"/>
  <c r="F130" i="1"/>
  <c r="F122" i="1"/>
  <c r="J135" i="2"/>
  <c r="U76" i="2" s="1"/>
  <c r="T105" i="2"/>
  <c r="I106" i="2"/>
  <c r="I105" i="2"/>
  <c r="I69" i="1"/>
  <c r="I71" i="1" s="1"/>
  <c r="K143" i="2"/>
  <c r="J121" i="2" s="1"/>
  <c r="L141" i="2"/>
  <c r="I85" i="2" s="1"/>
  <c r="I88" i="2" s="1"/>
  <c r="I89" i="2" s="1"/>
  <c r="E102" i="2"/>
  <c r="E104" i="1"/>
  <c r="K102" i="1"/>
  <c r="P87" i="1" s="1"/>
  <c r="P89" i="1" s="1"/>
  <c r="I74" i="1"/>
  <c r="I88" i="1" s="1"/>
  <c r="I89" i="1" l="1"/>
  <c r="E105" i="1"/>
  <c r="K104" i="1"/>
  <c r="E106" i="1"/>
  <c r="P72" i="1"/>
  <c r="P81" i="1" s="1"/>
  <c r="P101" i="1"/>
  <c r="P106" i="1" s="1"/>
  <c r="I90" i="1"/>
  <c r="F132" i="1" s="1"/>
  <c r="F135" i="1" s="1"/>
  <c r="P90" i="1"/>
  <c r="P91" i="1"/>
  <c r="E104" i="2"/>
  <c r="K102" i="2"/>
  <c r="P87" i="2" s="1"/>
  <c r="P89" i="2" s="1"/>
  <c r="F131" i="2"/>
  <c r="F122" i="2"/>
  <c r="F118" i="2"/>
  <c r="I66" i="2"/>
  <c r="I90" i="2" s="1"/>
  <c r="F133" i="2" s="1"/>
  <c r="P90" i="2" l="1"/>
  <c r="P91" i="2"/>
  <c r="T100" i="1"/>
  <c r="U72" i="1"/>
  <c r="U81" i="1" s="1"/>
  <c r="U83" i="1" s="1"/>
  <c r="J115" i="1"/>
  <c r="K106" i="1"/>
  <c r="J129" i="1" s="1"/>
  <c r="J135" i="1" s="1"/>
  <c r="K105" i="1"/>
  <c r="J133" i="1" s="1"/>
  <c r="J119" i="1"/>
  <c r="P101" i="2"/>
  <c r="P106" i="2" s="1"/>
  <c r="P72" i="2"/>
  <c r="P81" i="2" s="1"/>
  <c r="F136" i="2"/>
  <c r="K104" i="2"/>
  <c r="E105" i="2"/>
  <c r="E106" i="2"/>
  <c r="U75" i="1"/>
  <c r="T104" i="1"/>
  <c r="J115" i="2" l="1"/>
  <c r="K106" i="2"/>
  <c r="J130" i="2" s="1"/>
  <c r="J136" i="2" s="1"/>
  <c r="U72" i="2"/>
  <c r="T100" i="2"/>
  <c r="K105" i="2"/>
  <c r="J134" i="2" s="1"/>
  <c r="J119" i="2"/>
  <c r="J122" i="1"/>
  <c r="T106" i="1"/>
  <c r="T108" i="1" s="1"/>
  <c r="U75" i="2"/>
  <c r="T104" i="2"/>
  <c r="T107" i="2" l="1"/>
  <c r="T108" i="2" s="1"/>
  <c r="U81" i="2"/>
  <c r="U83" i="2" s="1"/>
  <c r="J122" i="2"/>
</calcChain>
</file>

<file path=xl/sharedStrings.xml><?xml version="1.0" encoding="utf-8"?>
<sst xmlns="http://schemas.openxmlformats.org/spreadsheetml/2006/main" count="495" uniqueCount="179">
  <si>
    <t>AMORTIZACION ACUMULADA</t>
  </si>
  <si>
    <t>EXISTENCIAS</t>
  </si>
  <si>
    <t>CLIENTES</t>
  </si>
  <si>
    <t>DISPONIBLE</t>
  </si>
  <si>
    <t>TOTAL</t>
  </si>
  <si>
    <t>CAPITAL</t>
  </si>
  <si>
    <t>RESERVAS</t>
  </si>
  <si>
    <t>P Y G</t>
  </si>
  <si>
    <t>PROVEEDORES</t>
  </si>
  <si>
    <t>VENTAS AÑO HISTORICO</t>
  </si>
  <si>
    <t>DATOS PARA PLAN FINANCIERO</t>
  </si>
  <si>
    <t>coste ventas</t>
  </si>
  <si>
    <t>consumo</t>
  </si>
  <si>
    <t>tipo interés n.a. corto p</t>
  </si>
  <si>
    <t>tipo interés n.a. lgo p</t>
  </si>
  <si>
    <t>impuesto</t>
  </si>
  <si>
    <t>pago año sgte, primer sem</t>
  </si>
  <si>
    <t>dividendos</t>
  </si>
  <si>
    <t>gastos gles</t>
  </si>
  <si>
    <t>gastos personal</t>
  </si>
  <si>
    <t>amort. Tec</t>
  </si>
  <si>
    <t>objet. Liq</t>
  </si>
  <si>
    <t>año y semestre</t>
  </si>
  <si>
    <t>crec. Vtas</t>
  </si>
  <si>
    <t>uniformes</t>
  </si>
  <si>
    <t>pmc</t>
  </si>
  <si>
    <t>pmp</t>
  </si>
  <si>
    <t>compras</t>
  </si>
  <si>
    <t>imovilizado</t>
  </si>
  <si>
    <t>10 años</t>
  </si>
  <si>
    <t>pago primer sem.</t>
  </si>
  <si>
    <t>vencto plp</t>
  </si>
  <si>
    <t>vecto pcp</t>
  </si>
  <si>
    <t>publicidad</t>
  </si>
  <si>
    <t>ventas año previsional</t>
  </si>
  <si>
    <t>ventas/mes</t>
  </si>
  <si>
    <t>ventas semestre</t>
  </si>
  <si>
    <t>compras año</t>
  </si>
  <si>
    <t>compras/mes</t>
  </si>
  <si>
    <t>compras/semestre</t>
  </si>
  <si>
    <t>COBROS 1 SEMESTRE</t>
  </si>
  <si>
    <t>PENDIENTE</t>
  </si>
  <si>
    <t>COBROS 2º SEMESTRE</t>
  </si>
  <si>
    <t>VENTAS AÑO</t>
  </si>
  <si>
    <t>AÑO ANTERIOR</t>
  </si>
  <si>
    <t>PAGOS 1 SEMESTRE</t>
  </si>
  <si>
    <t>PAGOS 2º SEMESTRE</t>
  </si>
  <si>
    <t xml:space="preserve">AÑO </t>
  </si>
  <si>
    <t>PRESUPUESTO DE TESORERIA</t>
  </si>
  <si>
    <t>SALDO INICIAL</t>
  </si>
  <si>
    <t>COBROS</t>
  </si>
  <si>
    <t>otros cobros</t>
  </si>
  <si>
    <t>TOTAL COBROS</t>
  </si>
  <si>
    <t>PAGOS</t>
  </si>
  <si>
    <t>generales</t>
  </si>
  <si>
    <t>de personal</t>
  </si>
  <si>
    <t>intereses CCP</t>
  </si>
  <si>
    <t>intereses CLP</t>
  </si>
  <si>
    <t>devolución CLP</t>
  </si>
  <si>
    <t>devolución CCP</t>
  </si>
  <si>
    <t>TOTAL PAGOS</t>
  </si>
  <si>
    <t>COBROS-PAGOS</t>
  </si>
  <si>
    <t>SALDO FINAL</t>
  </si>
  <si>
    <t>1 SEMESTRE</t>
  </si>
  <si>
    <t>2º SEMESTRE</t>
  </si>
  <si>
    <t>otros pagos (intereses nvos)</t>
  </si>
  <si>
    <t>Gastos personal</t>
  </si>
  <si>
    <t>Publicidad</t>
  </si>
  <si>
    <t>Amortizacion</t>
  </si>
  <si>
    <t>BAIT</t>
  </si>
  <si>
    <t>gastos financieros</t>
  </si>
  <si>
    <t>BAT</t>
  </si>
  <si>
    <t>Impuesto</t>
  </si>
  <si>
    <t>BN</t>
  </si>
  <si>
    <t>ACTIVO</t>
  </si>
  <si>
    <t>PASIVO</t>
  </si>
  <si>
    <t>BALANCE 1er. Semestre</t>
  </si>
  <si>
    <t>Activo Fijo Bruto</t>
  </si>
  <si>
    <t>Amortizacion acumulada</t>
  </si>
  <si>
    <t>Activo Fijo Neto</t>
  </si>
  <si>
    <t>Existencias</t>
  </si>
  <si>
    <t>Clientes</t>
  </si>
  <si>
    <t>Disponible</t>
  </si>
  <si>
    <t>Capital</t>
  </si>
  <si>
    <t>Reservas</t>
  </si>
  <si>
    <t>P y G</t>
  </si>
  <si>
    <t>Creditos Largo Plazo</t>
  </si>
  <si>
    <t>Creditos corto plazo</t>
  </si>
  <si>
    <t>Proveedores</t>
  </si>
  <si>
    <t>Impuestos pdtes</t>
  </si>
  <si>
    <t>BALANCE Anual</t>
  </si>
  <si>
    <t>ESTADO DE NECESIDADES Y RECURSOS</t>
  </si>
  <si>
    <t>NECESIDADES</t>
  </si>
  <si>
    <t>Inmovilizado</t>
  </si>
  <si>
    <t>Devolucion CCP</t>
  </si>
  <si>
    <t>Impuestos</t>
  </si>
  <si>
    <t>Dividendos</t>
  </si>
  <si>
    <t>RECURSOS</t>
  </si>
  <si>
    <t>DATOS DE P Y G ANUAL SIN REFINANCIAR</t>
  </si>
  <si>
    <t>DÉFICIT</t>
  </si>
  <si>
    <t>BALANCE ANUAL SIN REFINANCIAR</t>
  </si>
  <si>
    <t xml:space="preserve">ACTIVO </t>
  </si>
  <si>
    <t>CALCULOS PREVIOS</t>
  </si>
  <si>
    <t>ESTADOS PREVISIONALES CORTO PLAZO</t>
  </si>
  <si>
    <t>ESTADOS PREVISIONALES LARGO PLAZO</t>
  </si>
  <si>
    <t>pago año sig, 2º sem</t>
  </si>
  <si>
    <t>pago 8/14 primer sem, 6/14 seg</t>
  </si>
  <si>
    <t>final septiembre</t>
  </si>
  <si>
    <t>Dividendos pdtes</t>
  </si>
  <si>
    <t>iva</t>
  </si>
  <si>
    <t>IVA</t>
  </si>
  <si>
    <t>E/F/M</t>
  </si>
  <si>
    <t>A/M/J</t>
  </si>
  <si>
    <t>O/N/D</t>
  </si>
  <si>
    <t>J/A/S</t>
  </si>
  <si>
    <t>generado vtas</t>
  </si>
  <si>
    <t>genrado gtos</t>
  </si>
  <si>
    <t>otros</t>
  </si>
  <si>
    <t>1 sem</t>
  </si>
  <si>
    <t>2 sem</t>
  </si>
  <si>
    <t>con iva</t>
  </si>
  <si>
    <t xml:space="preserve">sin iva </t>
  </si>
  <si>
    <t>H.P. acc. iva</t>
  </si>
  <si>
    <t>iva ventas</t>
  </si>
  <si>
    <t>iva compras</t>
  </si>
  <si>
    <t>iva inmov.</t>
  </si>
  <si>
    <t xml:space="preserve"> IVA reper</t>
  </si>
  <si>
    <t>IVA sopor</t>
  </si>
  <si>
    <t>por ventas sin iva</t>
  </si>
  <si>
    <t>por compras sin iva</t>
  </si>
  <si>
    <t>compra inmovilizado sin iva</t>
  </si>
  <si>
    <t>ACTIVO NO CORRIENTE</t>
  </si>
  <si>
    <t>INMOVILIZADO MATERIAL</t>
  </si>
  <si>
    <t>PATRIMONIO NETO Y PASIVO</t>
  </si>
  <si>
    <t>PATRIMONIO NETO</t>
  </si>
  <si>
    <t>PASIVO NOCORIENTE</t>
  </si>
  <si>
    <t>PASIVO CORRIENTE</t>
  </si>
  <si>
    <t>ACTIVO CORRIENTE</t>
  </si>
  <si>
    <t>OPERACIONES CONTINUADAS</t>
  </si>
  <si>
    <t>Importe neto cifra negocios</t>
  </si>
  <si>
    <t>Aprovisionamientos</t>
  </si>
  <si>
    <t>Amortizacion del Inmo.</t>
  </si>
  <si>
    <t>Gastos financieros</t>
  </si>
  <si>
    <t>Impuestos s/ Bfº</t>
  </si>
  <si>
    <t>Otros gs. Explotación</t>
  </si>
  <si>
    <t>CUENTA DE PERDIDAS Y GANANCIAS</t>
  </si>
  <si>
    <t>RDO. EXPLOTACIÓN</t>
  </si>
  <si>
    <t>RDO ANTES IMPUESTOS</t>
  </si>
  <si>
    <t>RDO . EJERCICIO</t>
  </si>
  <si>
    <t>Inmovilizado Material</t>
  </si>
  <si>
    <t>Amortización Acumulada</t>
  </si>
  <si>
    <t>PERIODIFICACIONES A CORTO PLAZO</t>
  </si>
  <si>
    <t>DEUDAS E.C.L.P.</t>
  </si>
  <si>
    <t>DEUDAS E.C.C.P.</t>
  </si>
  <si>
    <t>Deudas E.C.C.P.</t>
  </si>
  <si>
    <t>PERIODIF. C.. PLAZO</t>
  </si>
  <si>
    <t>PERIOD. C.PLAZO</t>
  </si>
  <si>
    <t>pagos del iva</t>
  </si>
  <si>
    <t>pendiente</t>
  </si>
  <si>
    <t>impuesto socied.</t>
  </si>
  <si>
    <t>H.P.iva</t>
  </si>
  <si>
    <t>H.P. iva</t>
  </si>
  <si>
    <t>dif.IVA R-S</t>
  </si>
  <si>
    <t>sin refinanciar (dos fases). Comprobación de desfases</t>
  </si>
  <si>
    <t>REFINANCIACION</t>
  </si>
  <si>
    <t>Deudas E.C.L.P.</t>
  </si>
  <si>
    <t>PERIOD C P</t>
  </si>
  <si>
    <t>I SOC.</t>
  </si>
  <si>
    <t>Crédito nuevo</t>
  </si>
  <si>
    <t>2 SEMESTRE</t>
  </si>
  <si>
    <t>BALANCE ANUAL REFINANCIADO</t>
  </si>
  <si>
    <t>DATOS DE P Y G ANUAL CON REFINANCIACIÓN</t>
  </si>
  <si>
    <t>PASIVO NO CORRIENTE</t>
  </si>
  <si>
    <t xml:space="preserve">         sin iva</t>
  </si>
  <si>
    <t xml:space="preserve">             iva</t>
  </si>
  <si>
    <t xml:space="preserve">             PENDIENTE</t>
  </si>
  <si>
    <t xml:space="preserve">                    ANUAL</t>
  </si>
  <si>
    <t xml:space="preserve">        ANUAL</t>
  </si>
  <si>
    <t>ESTADO DE NECESIDADES Y RECURSOS CON REFINANCIACIÓN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</si>
</sst>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8"/>
      <name val="Arial"/>
      <family val="2"/>
    </font>
    <font>
      <b/>
      <sz val="8"/>
      <name val="Times New Roman"/>
      <family val="1"/>
    </font>
    <font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0" xfId="0" applyFont="1" applyBorder="1"/>
    <xf numFmtId="0" fontId="2" fillId="0" borderId="1" xfId="0" applyFont="1" applyBorder="1"/>
    <xf numFmtId="0" fontId="3" fillId="0" borderId="1" xfId="0" applyFont="1" applyBorder="1"/>
    <xf numFmtId="0" fontId="2" fillId="0" borderId="2" xfId="0" applyFont="1" applyBorder="1"/>
    <xf numFmtId="4" fontId="3" fillId="0" borderId="0" xfId="0" applyNumberFormat="1" applyFont="1" applyBorder="1"/>
    <xf numFmtId="4" fontId="2" fillId="0" borderId="0" xfId="0" applyNumberFormat="1" applyFont="1" applyBorder="1"/>
    <xf numFmtId="0" fontId="4" fillId="0" borderId="0" xfId="0" applyFont="1"/>
    <xf numFmtId="0" fontId="5" fillId="0" borderId="0" xfId="0" applyFont="1" applyBorder="1"/>
    <xf numFmtId="0" fontId="4" fillId="0" borderId="0" xfId="0" applyFont="1" applyBorder="1"/>
    <xf numFmtId="0" fontId="5" fillId="0" borderId="3" xfId="0" applyFont="1" applyBorder="1"/>
    <xf numFmtId="0" fontId="5" fillId="0" borderId="4" xfId="0" applyFont="1" applyBorder="1"/>
    <xf numFmtId="0" fontId="4" fillId="0" borderId="4" xfId="0" applyFont="1" applyBorder="1"/>
    <xf numFmtId="0" fontId="5" fillId="0" borderId="5" xfId="0" applyFont="1" applyBorder="1"/>
    <xf numFmtId="0" fontId="5" fillId="0" borderId="6" xfId="0" applyFont="1" applyBorder="1"/>
    <xf numFmtId="4" fontId="4" fillId="0" borderId="0" xfId="0" applyNumberFormat="1" applyFont="1" applyBorder="1"/>
    <xf numFmtId="4" fontId="4" fillId="0" borderId="6" xfId="0" applyNumberFormat="1" applyFont="1" applyBorder="1"/>
    <xf numFmtId="0" fontId="4" fillId="0" borderId="1" xfId="0" applyFont="1" applyBorder="1"/>
    <xf numFmtId="4" fontId="5" fillId="0" borderId="0" xfId="0" applyNumberFormat="1" applyFont="1" applyBorder="1"/>
    <xf numFmtId="4" fontId="4" fillId="0" borderId="0" xfId="0" applyNumberFormat="1" applyFont="1"/>
    <xf numFmtId="0" fontId="4" fillId="0" borderId="2" xfId="0" applyFont="1" applyBorder="1"/>
    <xf numFmtId="0" fontId="5" fillId="0" borderId="7" xfId="0" applyFont="1" applyBorder="1"/>
    <xf numFmtId="0" fontId="4" fillId="0" borderId="7" xfId="0" applyFont="1" applyBorder="1"/>
    <xf numFmtId="4" fontId="5" fillId="0" borderId="7" xfId="0" applyNumberFormat="1" applyFont="1" applyBorder="1"/>
    <xf numFmtId="4" fontId="4" fillId="0" borderId="7" xfId="0" applyNumberFormat="1" applyFont="1" applyBorder="1"/>
    <xf numFmtId="4" fontId="5" fillId="0" borderId="8" xfId="0" applyNumberFormat="1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6" xfId="0" applyFont="1" applyFill="1" applyBorder="1"/>
    <xf numFmtId="0" fontId="4" fillId="0" borderId="0" xfId="0" applyFont="1" applyFill="1" applyBorder="1"/>
    <xf numFmtId="0" fontId="4" fillId="0" borderId="8" xfId="0" applyFont="1" applyBorder="1"/>
    <xf numFmtId="4" fontId="4" fillId="0" borderId="8" xfId="0" applyNumberFormat="1" applyFont="1" applyBorder="1"/>
    <xf numFmtId="0" fontId="5" fillId="0" borderId="1" xfId="0" applyFont="1" applyBorder="1"/>
    <xf numFmtId="4" fontId="5" fillId="0" borderId="6" xfId="0" applyNumberFormat="1" applyFont="1" applyBorder="1"/>
    <xf numFmtId="0" fontId="3" fillId="0" borderId="0" xfId="0" applyFont="1" applyBorder="1"/>
    <xf numFmtId="0" fontId="5" fillId="0" borderId="2" xfId="0" applyFont="1" applyBorder="1"/>
    <xf numFmtId="0" fontId="5" fillId="0" borderId="0" xfId="0" applyFont="1"/>
    <xf numFmtId="4" fontId="5" fillId="2" borderId="7" xfId="0" applyNumberFormat="1" applyFont="1" applyFill="1" applyBorder="1"/>
    <xf numFmtId="0" fontId="4" fillId="0" borderId="3" xfId="0" applyFont="1" applyBorder="1"/>
    <xf numFmtId="4" fontId="4" fillId="0" borderId="0" xfId="0" applyNumberFormat="1" applyFont="1" applyFill="1" applyBorder="1"/>
    <xf numFmtId="0" fontId="5" fillId="3" borderId="9" xfId="0" applyFont="1" applyFill="1" applyBorder="1"/>
    <xf numFmtId="4" fontId="4" fillId="3" borderId="9" xfId="0" applyNumberFormat="1" applyFont="1" applyFill="1" applyBorder="1"/>
    <xf numFmtId="2" fontId="5" fillId="0" borderId="0" xfId="0" applyNumberFormat="1" applyFont="1" applyBorder="1"/>
    <xf numFmtId="2" fontId="4" fillId="0" borderId="0" xfId="0" applyNumberFormat="1" applyFont="1" applyBorder="1"/>
    <xf numFmtId="0" fontId="5" fillId="0" borderId="8" xfId="0" applyFont="1" applyBorder="1"/>
    <xf numFmtId="0" fontId="4" fillId="3" borderId="10" xfId="0" applyFont="1" applyFill="1" applyBorder="1"/>
    <xf numFmtId="0" fontId="5" fillId="3" borderId="11" xfId="0" applyFont="1" applyFill="1" applyBorder="1"/>
    <xf numFmtId="0" fontId="5" fillId="3" borderId="12" xfId="0" applyFont="1" applyFill="1" applyBorder="1"/>
    <xf numFmtId="0" fontId="4" fillId="3" borderId="13" xfId="0" applyFont="1" applyFill="1" applyBorder="1"/>
    <xf numFmtId="4" fontId="4" fillId="3" borderId="14" xfId="0" applyNumberFormat="1" applyFont="1" applyFill="1" applyBorder="1"/>
    <xf numFmtId="0" fontId="4" fillId="3" borderId="15" xfId="0" applyFont="1" applyFill="1" applyBorder="1"/>
    <xf numFmtId="4" fontId="4" fillId="3" borderId="16" xfId="0" applyNumberFormat="1" applyFont="1" applyFill="1" applyBorder="1"/>
    <xf numFmtId="4" fontId="4" fillId="3" borderId="17" xfId="0" applyNumberFormat="1" applyFont="1" applyFill="1" applyBorder="1"/>
    <xf numFmtId="0" fontId="5" fillId="3" borderId="13" xfId="0" applyFont="1" applyFill="1" applyBorder="1"/>
    <xf numFmtId="0" fontId="5" fillId="3" borderId="14" xfId="0" applyFont="1" applyFill="1" applyBorder="1"/>
    <xf numFmtId="4" fontId="4" fillId="0" borderId="13" xfId="0" applyNumberFormat="1" applyFont="1" applyBorder="1"/>
    <xf numFmtId="4" fontId="4" fillId="0" borderId="14" xfId="0" applyNumberFormat="1" applyFont="1" applyBorder="1"/>
    <xf numFmtId="4" fontId="5" fillId="3" borderId="13" xfId="0" applyNumberFormat="1" applyFont="1" applyFill="1" applyBorder="1"/>
    <xf numFmtId="4" fontId="5" fillId="3" borderId="14" xfId="0" applyNumberFormat="1" applyFont="1" applyFill="1" applyBorder="1"/>
    <xf numFmtId="4" fontId="4" fillId="0" borderId="15" xfId="0" applyNumberFormat="1" applyFont="1" applyBorder="1"/>
    <xf numFmtId="4" fontId="4" fillId="0" borderId="17" xfId="0" applyNumberFormat="1" applyFont="1" applyBorder="1"/>
    <xf numFmtId="0" fontId="5" fillId="3" borderId="0" xfId="0" applyFont="1" applyFill="1" applyBorder="1"/>
    <xf numFmtId="0" fontId="5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5" fillId="2" borderId="7" xfId="0" applyFont="1" applyFill="1" applyBorder="1"/>
    <xf numFmtId="0" fontId="6" fillId="0" borderId="4" xfId="0" applyFont="1" applyBorder="1"/>
    <xf numFmtId="4" fontId="5" fillId="2" borderId="8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B374"/>
  <sheetViews>
    <sheetView showGridLines="0" tabSelected="1" zoomScaleNormal="100" workbookViewId="0">
      <selection activeCell="A13" sqref="A13"/>
    </sheetView>
  </sheetViews>
  <sheetFormatPr baseColWidth="10" defaultColWidth="11.42578125" defaultRowHeight="12.75" x14ac:dyDescent="0.2"/>
  <cols>
    <col min="1" max="1" width="3.28515625" customWidth="1"/>
    <col min="2" max="2" width="18.42578125" customWidth="1"/>
    <col min="7" max="7" width="12.7109375" customWidth="1"/>
    <col min="8" max="8" width="11.42578125" customWidth="1"/>
    <col min="16" max="17" width="12.28515625" bestFit="1" customWidth="1"/>
    <col min="19" max="19" width="13.42578125" customWidth="1"/>
    <col min="22" max="22" width="12.28515625" bestFit="1" customWidth="1"/>
  </cols>
  <sheetData>
    <row r="1" spans="1:28" ht="13.5" thickBot="1" x14ac:dyDescent="0.25">
      <c r="A1" s="7"/>
      <c r="B1" s="7"/>
      <c r="C1" s="8"/>
      <c r="D1" s="9"/>
      <c r="E1" s="9"/>
      <c r="F1" s="9"/>
      <c r="G1" s="9"/>
      <c r="H1" s="9"/>
      <c r="I1" s="9"/>
      <c r="J1" s="9"/>
      <c r="K1" s="9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</row>
    <row r="2" spans="1:28" x14ac:dyDescent="0.2">
      <c r="A2" s="7"/>
      <c r="B2" s="10" t="s">
        <v>101</v>
      </c>
      <c r="C2" s="11"/>
      <c r="D2" s="12"/>
      <c r="E2" s="12"/>
      <c r="F2" s="11"/>
      <c r="G2" s="11" t="s">
        <v>133</v>
      </c>
      <c r="H2" s="11"/>
      <c r="I2" s="11"/>
      <c r="J2" s="13"/>
      <c r="K2" s="9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</row>
    <row r="3" spans="1:28" x14ac:dyDescent="0.2">
      <c r="A3" s="7"/>
      <c r="B3" s="2" t="s">
        <v>131</v>
      </c>
      <c r="C3" s="8"/>
      <c r="D3" s="9"/>
      <c r="E3" s="9"/>
      <c r="F3" s="8"/>
      <c r="G3" s="1" t="s">
        <v>134</v>
      </c>
      <c r="H3" s="8"/>
      <c r="I3" s="8"/>
      <c r="J3" s="14"/>
      <c r="K3" s="9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</row>
    <row r="4" spans="1:28" x14ac:dyDescent="0.2">
      <c r="A4" s="7"/>
      <c r="B4" s="3"/>
      <c r="C4" s="8" t="s">
        <v>132</v>
      </c>
      <c r="D4" s="9"/>
      <c r="E4" s="9"/>
      <c r="F4" s="15">
        <v>10000</v>
      </c>
      <c r="G4" s="5"/>
      <c r="H4" s="15" t="s">
        <v>5</v>
      </c>
      <c r="I4" s="15"/>
      <c r="J4" s="16">
        <v>6000</v>
      </c>
      <c r="K4" s="9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</row>
    <row r="5" spans="1:28" x14ac:dyDescent="0.2">
      <c r="A5" s="7"/>
      <c r="B5" s="3"/>
      <c r="C5" s="9" t="s">
        <v>0</v>
      </c>
      <c r="D5" s="9"/>
      <c r="E5" s="9"/>
      <c r="F5" s="15">
        <v>1000</v>
      </c>
      <c r="G5" s="5"/>
      <c r="H5" s="15" t="s">
        <v>6</v>
      </c>
      <c r="I5" s="15"/>
      <c r="J5" s="16">
        <v>1321.42</v>
      </c>
      <c r="K5" s="9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</row>
    <row r="6" spans="1:28" x14ac:dyDescent="0.2">
      <c r="A6" s="7"/>
      <c r="B6" s="2" t="s">
        <v>137</v>
      </c>
      <c r="C6" s="9"/>
      <c r="D6" s="9"/>
      <c r="E6" s="9"/>
      <c r="F6" s="15"/>
      <c r="G6" s="5"/>
      <c r="H6" s="15" t="s">
        <v>7</v>
      </c>
      <c r="I6" s="15"/>
      <c r="J6" s="16">
        <v>2050</v>
      </c>
      <c r="K6" s="9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x14ac:dyDescent="0.2">
      <c r="A7" s="7"/>
      <c r="B7" s="17"/>
      <c r="C7" s="9" t="s">
        <v>1</v>
      </c>
      <c r="D7" s="9"/>
      <c r="E7" s="9"/>
      <c r="F7" s="15">
        <v>8200</v>
      </c>
      <c r="G7" s="6" t="s">
        <v>172</v>
      </c>
      <c r="H7" s="15" t="s">
        <v>152</v>
      </c>
      <c r="I7" s="15"/>
      <c r="J7" s="16">
        <v>1900</v>
      </c>
      <c r="K7" s="9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</row>
    <row r="8" spans="1:28" x14ac:dyDescent="0.2">
      <c r="A8" s="7"/>
      <c r="B8" s="17"/>
      <c r="C8" s="9" t="s">
        <v>2</v>
      </c>
      <c r="D8" s="9"/>
      <c r="E8" s="9"/>
      <c r="F8" s="15">
        <v>12940</v>
      </c>
      <c r="G8" s="6" t="s">
        <v>136</v>
      </c>
      <c r="H8" s="15" t="s">
        <v>153</v>
      </c>
      <c r="I8" s="15"/>
      <c r="J8" s="16">
        <v>9320</v>
      </c>
      <c r="K8" s="9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</row>
    <row r="9" spans="1:28" x14ac:dyDescent="0.2">
      <c r="A9" s="7"/>
      <c r="B9" s="17"/>
      <c r="C9" s="9" t="s">
        <v>3</v>
      </c>
      <c r="D9" s="9"/>
      <c r="E9" s="9"/>
      <c r="F9" s="15">
        <v>1500.51</v>
      </c>
      <c r="G9" s="15"/>
      <c r="H9" s="15" t="s">
        <v>8</v>
      </c>
      <c r="I9" s="15"/>
      <c r="J9" s="16">
        <v>9200</v>
      </c>
      <c r="K9" s="9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</row>
    <row r="10" spans="1:28" x14ac:dyDescent="0.2">
      <c r="A10" s="7"/>
      <c r="B10" s="17"/>
      <c r="C10" s="9"/>
      <c r="D10" s="9"/>
      <c r="E10" s="9"/>
      <c r="F10" s="18"/>
      <c r="G10" s="6" t="s">
        <v>166</v>
      </c>
      <c r="H10" s="15" t="s">
        <v>167</v>
      </c>
      <c r="I10" s="15"/>
      <c r="J10" s="16">
        <v>1200</v>
      </c>
      <c r="K10" s="9"/>
      <c r="L10" s="19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</row>
    <row r="11" spans="1:28" x14ac:dyDescent="0.2">
      <c r="A11" s="7"/>
      <c r="B11" s="17"/>
      <c r="C11" s="9"/>
      <c r="D11" s="9"/>
      <c r="E11" s="9"/>
      <c r="F11" s="18"/>
      <c r="G11" s="6"/>
      <c r="H11" s="15" t="s">
        <v>110</v>
      </c>
      <c r="I11" s="15"/>
      <c r="J11" s="16">
        <f>+F8/D22*E22-J9/D22*E22</f>
        <v>649.09090909090901</v>
      </c>
      <c r="K11" s="9"/>
      <c r="L11" s="19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</row>
    <row r="12" spans="1:28" ht="13.5" thickBot="1" x14ac:dyDescent="0.25">
      <c r="A12" s="7"/>
      <c r="B12" s="20"/>
      <c r="C12" s="21" t="s">
        <v>4</v>
      </c>
      <c r="D12" s="22"/>
      <c r="E12" s="22"/>
      <c r="F12" s="23">
        <f>F4-F5+SUM(F7:F10)</f>
        <v>31640.51</v>
      </c>
      <c r="G12" s="24"/>
      <c r="H12" s="23" t="s">
        <v>4</v>
      </c>
      <c r="I12" s="24"/>
      <c r="J12" s="25">
        <f>SUM(J4:J11)</f>
        <v>31640.510909090906</v>
      </c>
      <c r="K12" s="9"/>
      <c r="L12" s="19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</row>
    <row r="13" spans="1:28" x14ac:dyDescent="0.2">
      <c r="A13" s="7"/>
      <c r="B13" s="7"/>
      <c r="C13" s="9"/>
      <c r="D13" s="9"/>
      <c r="E13" s="9"/>
      <c r="F13" s="9"/>
      <c r="G13" s="9"/>
      <c r="H13" s="9"/>
      <c r="I13" s="9"/>
      <c r="J13" s="15"/>
      <c r="K13" s="9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</row>
    <row r="14" spans="1:28" x14ac:dyDescent="0.2">
      <c r="A14" s="7"/>
      <c r="B14" s="7"/>
      <c r="C14" s="8" t="s">
        <v>9</v>
      </c>
      <c r="D14" s="8"/>
      <c r="E14" s="8"/>
      <c r="F14" s="18">
        <v>24200</v>
      </c>
      <c r="G14" s="9" t="s">
        <v>121</v>
      </c>
      <c r="H14" s="9"/>
      <c r="I14" s="9"/>
      <c r="J14" s="9"/>
      <c r="K14" s="9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</row>
    <row r="15" spans="1:28" ht="13.5" thickBot="1" x14ac:dyDescent="0.25">
      <c r="A15" s="7"/>
      <c r="B15" s="7"/>
      <c r="C15" s="9"/>
      <c r="D15" s="9"/>
      <c r="E15" s="9"/>
      <c r="F15" s="9"/>
      <c r="G15" s="9"/>
      <c r="H15" s="9"/>
      <c r="I15" s="9"/>
      <c r="J15" s="9"/>
      <c r="K15" s="9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</row>
    <row r="16" spans="1:28" x14ac:dyDescent="0.2">
      <c r="A16" s="7"/>
      <c r="B16" s="7"/>
      <c r="C16" s="10" t="s">
        <v>10</v>
      </c>
      <c r="D16" s="12"/>
      <c r="E16" s="26"/>
      <c r="F16" s="9"/>
      <c r="G16" s="9"/>
      <c r="H16" s="9"/>
      <c r="I16" s="9"/>
      <c r="J16" s="9"/>
      <c r="K16" s="9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</row>
    <row r="17" spans="1:28" x14ac:dyDescent="0.2">
      <c r="A17" s="7"/>
      <c r="B17" s="7"/>
      <c r="C17" s="17"/>
      <c r="D17" s="9"/>
      <c r="E17" s="27"/>
      <c r="F17" s="9"/>
      <c r="G17" s="9"/>
      <c r="H17" s="9"/>
      <c r="I17" s="9"/>
      <c r="J17" s="9"/>
      <c r="K17" s="9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</row>
    <row r="18" spans="1:28" x14ac:dyDescent="0.2">
      <c r="A18" s="7"/>
      <c r="B18" s="7"/>
      <c r="C18" s="17" t="s">
        <v>11</v>
      </c>
      <c r="D18" s="9" t="s">
        <v>12</v>
      </c>
      <c r="E18" s="27">
        <v>0.7</v>
      </c>
      <c r="F18" s="9"/>
      <c r="G18" s="9"/>
      <c r="H18" s="9"/>
      <c r="I18" s="9"/>
      <c r="J18" s="9"/>
      <c r="K18" s="9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</row>
    <row r="19" spans="1:28" x14ac:dyDescent="0.2">
      <c r="A19" s="7"/>
      <c r="B19" s="7"/>
      <c r="C19" s="17" t="s">
        <v>14</v>
      </c>
      <c r="D19" s="9"/>
      <c r="E19" s="27">
        <v>0.06</v>
      </c>
      <c r="F19" s="9"/>
      <c r="G19" s="9"/>
      <c r="H19" s="9"/>
      <c r="I19" s="9"/>
      <c r="J19" s="9"/>
      <c r="K19" s="9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</row>
    <row r="20" spans="1:28" x14ac:dyDescent="0.2">
      <c r="A20" s="7"/>
      <c r="B20" s="7"/>
      <c r="C20" s="17" t="s">
        <v>13</v>
      </c>
      <c r="D20" s="9"/>
      <c r="E20" s="27">
        <v>0.08</v>
      </c>
      <c r="F20" s="9"/>
      <c r="G20" s="9"/>
      <c r="H20" s="9"/>
      <c r="I20" s="9"/>
      <c r="J20" s="9"/>
      <c r="K20" s="9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</row>
    <row r="21" spans="1:28" x14ac:dyDescent="0.2">
      <c r="A21" s="7"/>
      <c r="B21" s="7"/>
      <c r="C21" s="17" t="s">
        <v>15</v>
      </c>
      <c r="D21" s="9"/>
      <c r="E21" s="27">
        <v>0.3</v>
      </c>
      <c r="F21" s="9" t="s">
        <v>16</v>
      </c>
      <c r="G21" s="9"/>
      <c r="H21" s="9"/>
      <c r="I21" s="9"/>
      <c r="J21" s="9"/>
      <c r="K21" s="9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</row>
    <row r="22" spans="1:28" x14ac:dyDescent="0.2">
      <c r="A22" s="7"/>
      <c r="B22" s="7"/>
      <c r="C22" s="17" t="s">
        <v>109</v>
      </c>
      <c r="D22" s="9">
        <v>1.21</v>
      </c>
      <c r="E22" s="28">
        <v>0.21</v>
      </c>
      <c r="F22" s="9">
        <v>0.1</v>
      </c>
      <c r="G22" s="29">
        <v>1.1000000000000001</v>
      </c>
      <c r="H22" s="9"/>
      <c r="I22" s="9"/>
      <c r="J22" s="9"/>
      <c r="K22" s="9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</row>
    <row r="23" spans="1:28" x14ac:dyDescent="0.2">
      <c r="A23" s="7"/>
      <c r="B23" s="7"/>
      <c r="C23" s="17" t="s">
        <v>17</v>
      </c>
      <c r="D23" s="9"/>
      <c r="E23" s="27">
        <v>0.5</v>
      </c>
      <c r="F23" s="9" t="s">
        <v>105</v>
      </c>
      <c r="G23" s="9"/>
      <c r="H23" s="9"/>
      <c r="I23" s="9"/>
      <c r="J23" s="9"/>
      <c r="K23" s="9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</row>
    <row r="24" spans="1:28" x14ac:dyDescent="0.2">
      <c r="A24" s="7"/>
      <c r="B24" s="7"/>
      <c r="C24" s="17" t="s">
        <v>18</v>
      </c>
      <c r="D24" s="9"/>
      <c r="E24" s="27"/>
      <c r="F24" s="9"/>
      <c r="G24" s="9"/>
      <c r="H24" s="9"/>
      <c r="I24" s="9"/>
      <c r="J24" s="9"/>
      <c r="K24" s="9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</row>
    <row r="25" spans="1:28" x14ac:dyDescent="0.2">
      <c r="A25" s="7"/>
      <c r="B25" s="7"/>
      <c r="C25" s="17" t="s">
        <v>19</v>
      </c>
      <c r="D25" s="9"/>
      <c r="E25" s="27">
        <v>1800</v>
      </c>
      <c r="F25" s="9" t="s">
        <v>106</v>
      </c>
      <c r="G25" s="9"/>
      <c r="H25" s="9"/>
      <c r="I25" s="9"/>
      <c r="J25" s="9"/>
      <c r="K25" s="9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</row>
    <row r="26" spans="1:28" x14ac:dyDescent="0.2">
      <c r="A26" s="7"/>
      <c r="B26" s="7"/>
      <c r="C26" s="17" t="s">
        <v>20</v>
      </c>
      <c r="D26" s="9"/>
      <c r="E26" s="27">
        <v>240</v>
      </c>
      <c r="F26" s="9"/>
      <c r="G26" s="9"/>
      <c r="H26" s="9"/>
      <c r="I26" s="9"/>
      <c r="J26" s="9"/>
      <c r="K26" s="9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</row>
    <row r="27" spans="1:28" x14ac:dyDescent="0.2">
      <c r="A27" s="7"/>
      <c r="B27" s="7"/>
      <c r="C27" s="17" t="s">
        <v>21</v>
      </c>
      <c r="D27" s="9"/>
      <c r="E27" s="27">
        <v>200</v>
      </c>
      <c r="F27" s="9" t="s">
        <v>22</v>
      </c>
      <c r="G27" s="9"/>
      <c r="H27" s="9"/>
      <c r="I27" s="9"/>
      <c r="J27" s="9"/>
      <c r="K27" s="9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</row>
    <row r="28" spans="1:28" x14ac:dyDescent="0.2">
      <c r="A28" s="7"/>
      <c r="B28" s="7"/>
      <c r="C28" s="17" t="s">
        <v>23</v>
      </c>
      <c r="D28" s="9"/>
      <c r="E28" s="27">
        <v>1.1000000000000001</v>
      </c>
      <c r="F28" s="9" t="s">
        <v>24</v>
      </c>
      <c r="G28" s="9"/>
      <c r="H28" s="9"/>
      <c r="I28" s="9"/>
      <c r="J28" s="9"/>
      <c r="K28" s="9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</row>
    <row r="29" spans="1:28" x14ac:dyDescent="0.2">
      <c r="A29" s="7"/>
      <c r="B29" s="7"/>
      <c r="C29" s="17" t="s">
        <v>25</v>
      </c>
      <c r="D29" s="9"/>
      <c r="E29" s="27">
        <v>180</v>
      </c>
      <c r="F29" s="9"/>
      <c r="G29" s="9"/>
      <c r="H29" s="9"/>
      <c r="I29" s="9"/>
      <c r="J29" s="9"/>
      <c r="K29" s="9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</row>
    <row r="30" spans="1:28" x14ac:dyDescent="0.2">
      <c r="A30" s="7"/>
      <c r="B30" s="7"/>
      <c r="C30" s="17" t="s">
        <v>26</v>
      </c>
      <c r="D30" s="9"/>
      <c r="E30" s="27">
        <v>180</v>
      </c>
      <c r="F30" s="9"/>
      <c r="G30" s="9"/>
      <c r="H30" s="9"/>
      <c r="I30" s="9"/>
      <c r="J30" s="9"/>
      <c r="K30" s="9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</row>
    <row r="31" spans="1:28" x14ac:dyDescent="0.2">
      <c r="A31" s="7"/>
      <c r="B31" s="7"/>
      <c r="C31" s="17" t="s">
        <v>27</v>
      </c>
      <c r="D31" s="9"/>
      <c r="E31" s="27">
        <v>1.04</v>
      </c>
      <c r="F31" s="9" t="s">
        <v>12</v>
      </c>
      <c r="G31" s="9"/>
      <c r="H31" s="9"/>
      <c r="I31" s="9"/>
      <c r="J31" s="9"/>
      <c r="K31" s="9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</row>
    <row r="32" spans="1:28" x14ac:dyDescent="0.2">
      <c r="A32" s="7"/>
      <c r="B32" s="7"/>
      <c r="C32" s="17" t="s">
        <v>28</v>
      </c>
      <c r="D32" s="9"/>
      <c r="E32" s="27">
        <v>1000</v>
      </c>
      <c r="F32" s="9" t="s">
        <v>29</v>
      </c>
      <c r="G32" s="9" t="s">
        <v>30</v>
      </c>
      <c r="H32" s="9"/>
      <c r="I32" s="9"/>
      <c r="J32" s="9"/>
      <c r="K32" s="9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</row>
    <row r="33" spans="1:28" x14ac:dyDescent="0.2">
      <c r="A33" s="7"/>
      <c r="B33" s="7"/>
      <c r="C33" s="17" t="s">
        <v>31</v>
      </c>
      <c r="D33" s="9"/>
      <c r="E33" s="27"/>
      <c r="F33" s="9"/>
      <c r="G33" s="9"/>
      <c r="H33" s="9"/>
      <c r="I33" s="9"/>
      <c r="J33" s="9"/>
      <c r="K33" s="9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</row>
    <row r="34" spans="1:28" ht="13.5" thickBot="1" x14ac:dyDescent="0.25">
      <c r="A34" s="7"/>
      <c r="B34" s="7"/>
      <c r="C34" s="20" t="s">
        <v>32</v>
      </c>
      <c r="D34" s="22"/>
      <c r="E34" s="30"/>
      <c r="F34" s="29" t="s">
        <v>107</v>
      </c>
      <c r="G34" s="9"/>
      <c r="H34" s="9"/>
      <c r="I34" s="9"/>
      <c r="J34" s="9"/>
      <c r="K34" s="9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</row>
    <row r="35" spans="1:28" x14ac:dyDescent="0.2">
      <c r="A35" s="7"/>
      <c r="B35" s="7"/>
      <c r="C35" s="9"/>
      <c r="D35" s="9"/>
      <c r="E35" s="9"/>
      <c r="F35" s="9"/>
      <c r="G35" s="9"/>
      <c r="H35" s="9"/>
      <c r="I35" s="9"/>
      <c r="J35" s="9"/>
      <c r="K35" s="9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</row>
    <row r="36" spans="1:28" ht="13.5" thickBo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</row>
    <row r="37" spans="1:28" x14ac:dyDescent="0.2">
      <c r="A37" s="7"/>
      <c r="B37" s="7"/>
      <c r="C37" s="10" t="s">
        <v>102</v>
      </c>
      <c r="D37" s="12"/>
      <c r="E37" s="12"/>
      <c r="F37" s="12"/>
      <c r="G37" s="12"/>
      <c r="H37" s="12"/>
      <c r="I37" s="12"/>
      <c r="J37" s="12"/>
      <c r="K37" s="26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</row>
    <row r="38" spans="1:28" x14ac:dyDescent="0.2">
      <c r="A38" s="7"/>
      <c r="B38" s="7"/>
      <c r="C38" s="17"/>
      <c r="D38" s="9"/>
      <c r="E38" s="9"/>
      <c r="F38" s="9"/>
      <c r="G38" s="9"/>
      <c r="H38" s="9" t="s">
        <v>173</v>
      </c>
      <c r="I38" s="9" t="s">
        <v>174</v>
      </c>
      <c r="J38" s="9"/>
      <c r="K38" s="2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</row>
    <row r="39" spans="1:28" x14ac:dyDescent="0.2">
      <c r="A39" s="7"/>
      <c r="B39" s="7"/>
      <c r="C39" s="17" t="s">
        <v>34</v>
      </c>
      <c r="D39" s="15"/>
      <c r="E39" s="15"/>
      <c r="F39" s="15">
        <f>E28*F14*D22</f>
        <v>32210.200000000004</v>
      </c>
      <c r="G39" s="15" t="s">
        <v>120</v>
      </c>
      <c r="H39" s="15"/>
      <c r="I39" s="15"/>
      <c r="J39" s="15"/>
      <c r="K39" s="16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</row>
    <row r="40" spans="1:28" x14ac:dyDescent="0.2">
      <c r="A40" s="7"/>
      <c r="B40" s="7"/>
      <c r="C40" s="17" t="s">
        <v>35</v>
      </c>
      <c r="D40" s="15"/>
      <c r="E40" s="15"/>
      <c r="F40" s="15">
        <f>F39/12</f>
        <v>2684.1833333333338</v>
      </c>
      <c r="G40" s="15" t="s">
        <v>120</v>
      </c>
      <c r="H40" s="15"/>
      <c r="I40" s="15"/>
      <c r="J40" s="15"/>
      <c r="K40" s="16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</row>
    <row r="41" spans="1:28" x14ac:dyDescent="0.2">
      <c r="A41" s="7"/>
      <c r="B41" s="7"/>
      <c r="C41" s="17" t="s">
        <v>36</v>
      </c>
      <c r="D41" s="15"/>
      <c r="E41" s="15"/>
      <c r="F41" s="15">
        <f>F39/2</f>
        <v>16105.100000000002</v>
      </c>
      <c r="G41" s="15" t="s">
        <v>120</v>
      </c>
      <c r="H41" s="15">
        <f>F41/D22</f>
        <v>13310.000000000002</v>
      </c>
      <c r="I41" s="15">
        <f>E22*H41</f>
        <v>2795.1000000000004</v>
      </c>
      <c r="J41" s="15"/>
      <c r="K41" s="16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</row>
    <row r="42" spans="1:28" x14ac:dyDescent="0.2">
      <c r="A42" s="7"/>
      <c r="B42" s="7"/>
      <c r="C42" s="17"/>
      <c r="D42" s="15"/>
      <c r="E42" s="15"/>
      <c r="F42" s="15"/>
      <c r="G42" s="15"/>
      <c r="H42" s="15"/>
      <c r="I42" s="15"/>
      <c r="J42" s="15"/>
      <c r="K42" s="16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</row>
    <row r="43" spans="1:28" x14ac:dyDescent="0.2">
      <c r="A43" s="7"/>
      <c r="B43" s="7"/>
      <c r="C43" s="17" t="s">
        <v>37</v>
      </c>
      <c r="D43" s="15"/>
      <c r="E43" s="15"/>
      <c r="F43" s="15">
        <f>E31*E18*F39</f>
        <v>23449.025600000001</v>
      </c>
      <c r="G43" s="15" t="s">
        <v>120</v>
      </c>
      <c r="H43" s="15"/>
      <c r="I43" s="15"/>
      <c r="J43" s="15"/>
      <c r="K43" s="16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</row>
    <row r="44" spans="1:28" x14ac:dyDescent="0.2">
      <c r="A44" s="7"/>
      <c r="B44" s="7"/>
      <c r="C44" s="17" t="s">
        <v>38</v>
      </c>
      <c r="D44" s="15"/>
      <c r="E44" s="15"/>
      <c r="F44" s="15">
        <f>F43/12</f>
        <v>1954.0854666666667</v>
      </c>
      <c r="G44" s="15" t="s">
        <v>120</v>
      </c>
      <c r="H44" s="15"/>
      <c r="I44" s="15"/>
      <c r="J44" s="15"/>
      <c r="K44" s="16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</row>
    <row r="45" spans="1:28" x14ac:dyDescent="0.2">
      <c r="A45" s="7"/>
      <c r="B45" s="7"/>
      <c r="C45" s="17" t="s">
        <v>39</v>
      </c>
      <c r="D45" s="15"/>
      <c r="E45" s="15"/>
      <c r="F45" s="15">
        <f>F43/2</f>
        <v>11724.5128</v>
      </c>
      <c r="G45" s="15" t="s">
        <v>120</v>
      </c>
      <c r="H45" s="15">
        <f>F45/D22</f>
        <v>9689.68</v>
      </c>
      <c r="I45" s="15">
        <f>E22*H45</f>
        <v>2034.8327999999999</v>
      </c>
      <c r="J45" s="15"/>
      <c r="K45" s="16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</row>
    <row r="46" spans="1:28" x14ac:dyDescent="0.2">
      <c r="A46" s="7"/>
      <c r="B46" s="7"/>
      <c r="C46" s="17"/>
      <c r="D46" s="15"/>
      <c r="E46" s="15"/>
      <c r="F46" s="15"/>
      <c r="G46" s="15"/>
      <c r="H46" s="15"/>
      <c r="I46" s="15"/>
      <c r="J46" s="15"/>
      <c r="K46" s="16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</row>
    <row r="47" spans="1:28" x14ac:dyDescent="0.2">
      <c r="A47" s="7"/>
      <c r="B47" s="7"/>
      <c r="C47" s="17"/>
      <c r="D47" s="15"/>
      <c r="E47" s="15" t="s">
        <v>40</v>
      </c>
      <c r="F47" s="15"/>
      <c r="G47" s="15" t="s">
        <v>41</v>
      </c>
      <c r="H47" s="15"/>
      <c r="I47" s="15" t="s">
        <v>42</v>
      </c>
      <c r="J47" s="15"/>
      <c r="K47" s="16" t="s">
        <v>41</v>
      </c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</row>
    <row r="48" spans="1:28" x14ac:dyDescent="0.2">
      <c r="A48" s="7"/>
      <c r="B48" s="7"/>
      <c r="C48" s="17"/>
      <c r="D48" s="15"/>
      <c r="E48" s="15"/>
      <c r="F48" s="15"/>
      <c r="G48" s="15"/>
      <c r="H48" s="15"/>
      <c r="I48" s="15"/>
      <c r="J48" s="15"/>
      <c r="K48" s="16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</row>
    <row r="49" spans="1:28" x14ac:dyDescent="0.2">
      <c r="A49" s="7"/>
      <c r="B49" s="7"/>
      <c r="C49" s="17" t="s">
        <v>44</v>
      </c>
      <c r="D49" s="15">
        <f>F8/D22</f>
        <v>10694.214876033058</v>
      </c>
      <c r="E49" s="15">
        <f>D49</f>
        <v>10694.214876033058</v>
      </c>
      <c r="F49" s="15"/>
      <c r="G49" s="15"/>
      <c r="H49" s="15"/>
      <c r="I49" s="15"/>
      <c r="J49" s="15"/>
      <c r="K49" s="16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</row>
    <row r="50" spans="1:28" x14ac:dyDescent="0.2">
      <c r="A50" s="7"/>
      <c r="B50" s="7"/>
      <c r="C50" s="17" t="s">
        <v>43</v>
      </c>
      <c r="D50" s="15"/>
      <c r="E50" s="15">
        <f>0</f>
        <v>0</v>
      </c>
      <c r="F50" s="15"/>
      <c r="G50" s="15">
        <f>F41/D22</f>
        <v>13310.000000000002</v>
      </c>
      <c r="H50" s="15"/>
      <c r="I50" s="15">
        <f>G50</f>
        <v>13310.000000000002</v>
      </c>
      <c r="J50" s="15"/>
      <c r="K50" s="16">
        <f>F41/D22</f>
        <v>13310.000000000002</v>
      </c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</row>
    <row r="51" spans="1:28" x14ac:dyDescent="0.2">
      <c r="A51" s="7"/>
      <c r="B51" s="7"/>
      <c r="C51" s="17"/>
      <c r="D51" s="15"/>
      <c r="E51" s="15"/>
      <c r="F51" s="15"/>
      <c r="G51" s="15"/>
      <c r="H51" s="15"/>
      <c r="I51" s="15"/>
      <c r="J51" s="15"/>
      <c r="K51" s="16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</row>
    <row r="52" spans="1:28" x14ac:dyDescent="0.2">
      <c r="A52" s="7"/>
      <c r="B52" s="7"/>
      <c r="C52" s="17" t="s">
        <v>4</v>
      </c>
      <c r="D52" s="15"/>
      <c r="E52" s="18">
        <f>E49+E50</f>
        <v>10694.214876033058</v>
      </c>
      <c r="F52" s="15"/>
      <c r="G52" s="15">
        <f>G49+G50</f>
        <v>13310.000000000002</v>
      </c>
      <c r="H52" s="15"/>
      <c r="I52" s="18">
        <f>I49+I50</f>
        <v>13310.000000000002</v>
      </c>
      <c r="J52" s="15"/>
      <c r="K52" s="16">
        <f>K49+K50</f>
        <v>13310.000000000002</v>
      </c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</row>
    <row r="53" spans="1:28" x14ac:dyDescent="0.2">
      <c r="A53" s="7"/>
      <c r="B53" s="7"/>
      <c r="C53" s="17"/>
      <c r="D53" s="15"/>
      <c r="E53" s="15"/>
      <c r="F53" s="15"/>
      <c r="G53" s="15"/>
      <c r="H53" s="15"/>
      <c r="I53" s="15"/>
      <c r="J53" s="15"/>
      <c r="K53" s="16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</row>
    <row r="54" spans="1:28" x14ac:dyDescent="0.2">
      <c r="A54" s="7"/>
      <c r="B54" s="7"/>
      <c r="C54" s="17"/>
      <c r="D54" s="15"/>
      <c r="E54" s="15"/>
      <c r="F54" s="15"/>
      <c r="G54" s="15"/>
      <c r="H54" s="15"/>
      <c r="I54" s="15"/>
      <c r="J54" s="15"/>
      <c r="K54" s="16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</row>
    <row r="55" spans="1:28" x14ac:dyDescent="0.2">
      <c r="A55" s="7"/>
      <c r="B55" s="7"/>
      <c r="C55" s="17"/>
      <c r="D55" s="15"/>
      <c r="E55" s="15" t="s">
        <v>45</v>
      </c>
      <c r="F55" s="15"/>
      <c r="G55" s="15" t="s">
        <v>41</v>
      </c>
      <c r="H55" s="15"/>
      <c r="I55" s="15" t="s">
        <v>46</v>
      </c>
      <c r="J55" s="15"/>
      <c r="K55" s="16" t="s">
        <v>41</v>
      </c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</row>
    <row r="56" spans="1:28" x14ac:dyDescent="0.2">
      <c r="A56" s="7"/>
      <c r="B56" s="7"/>
      <c r="C56" s="17"/>
      <c r="D56" s="15"/>
      <c r="E56" s="15"/>
      <c r="F56" s="15"/>
      <c r="G56" s="15"/>
      <c r="H56" s="15"/>
      <c r="I56" s="15"/>
      <c r="J56" s="15"/>
      <c r="K56" s="16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</row>
    <row r="57" spans="1:28" x14ac:dyDescent="0.2">
      <c r="A57" s="7"/>
      <c r="B57" s="7"/>
      <c r="C57" s="17" t="s">
        <v>44</v>
      </c>
      <c r="D57" s="15">
        <f>J9/D22</f>
        <v>7603.3057851239673</v>
      </c>
      <c r="E57" s="15">
        <f>D57</f>
        <v>7603.3057851239673</v>
      </c>
      <c r="F57" s="15"/>
      <c r="G57" s="15"/>
      <c r="H57" s="15"/>
      <c r="I57" s="15"/>
      <c r="J57" s="15"/>
      <c r="K57" s="16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</row>
    <row r="58" spans="1:28" x14ac:dyDescent="0.2">
      <c r="A58" s="7"/>
      <c r="B58" s="7"/>
      <c r="C58" s="17" t="s">
        <v>47</v>
      </c>
      <c r="D58" s="15"/>
      <c r="E58" s="15">
        <v>0</v>
      </c>
      <c r="F58" s="15"/>
      <c r="G58" s="15">
        <f>F45/D22</f>
        <v>9689.68</v>
      </c>
      <c r="H58" s="15"/>
      <c r="I58" s="15">
        <f>G58</f>
        <v>9689.68</v>
      </c>
      <c r="J58" s="15"/>
      <c r="K58" s="16">
        <f>F45/D22</f>
        <v>9689.68</v>
      </c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</row>
    <row r="59" spans="1:28" x14ac:dyDescent="0.2">
      <c r="A59" s="7"/>
      <c r="B59" s="7"/>
      <c r="C59" s="17"/>
      <c r="D59" s="15"/>
      <c r="E59" s="15"/>
      <c r="F59" s="15"/>
      <c r="G59" s="15"/>
      <c r="H59" s="15"/>
      <c r="I59" s="15"/>
      <c r="J59" s="15"/>
      <c r="K59" s="16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</row>
    <row r="60" spans="1:28" ht="13.5" thickBot="1" x14ac:dyDescent="0.25">
      <c r="A60" s="7"/>
      <c r="B60" s="7"/>
      <c r="C60" s="20" t="s">
        <v>4</v>
      </c>
      <c r="D60" s="24"/>
      <c r="E60" s="23">
        <f>E57+E58</f>
        <v>7603.3057851239673</v>
      </c>
      <c r="F60" s="24"/>
      <c r="G60" s="24">
        <f>G57+G58</f>
        <v>9689.68</v>
      </c>
      <c r="H60" s="24"/>
      <c r="I60" s="23">
        <f>I57+I58</f>
        <v>9689.68</v>
      </c>
      <c r="J60" s="24"/>
      <c r="K60" s="31">
        <f>K57+K58</f>
        <v>9689.68</v>
      </c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</row>
    <row r="61" spans="1:28" ht="13.5" thickBo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</row>
    <row r="62" spans="1:28" ht="13.5" thickBot="1" x14ac:dyDescent="0.25">
      <c r="A62" s="7"/>
      <c r="B62" s="7"/>
      <c r="C62" s="62" t="s">
        <v>103</v>
      </c>
      <c r="D62" s="63"/>
      <c r="E62" s="63"/>
      <c r="F62" s="63"/>
      <c r="G62" s="63"/>
      <c r="H62" s="63"/>
      <c r="I62" s="64"/>
      <c r="J62" s="9"/>
      <c r="K62" s="9"/>
      <c r="L62" s="9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</row>
    <row r="63" spans="1:28" ht="13.5" thickBot="1" x14ac:dyDescent="0.25">
      <c r="A63" s="7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7"/>
      <c r="N63" s="62" t="s">
        <v>104</v>
      </c>
      <c r="O63" s="63"/>
      <c r="P63" s="63"/>
      <c r="Q63" s="63"/>
      <c r="R63" s="63"/>
      <c r="S63" s="63"/>
      <c r="T63" s="63"/>
      <c r="U63" s="64"/>
      <c r="V63" s="9"/>
      <c r="W63" s="7"/>
      <c r="X63" s="7"/>
      <c r="Y63" s="7"/>
      <c r="Z63" s="7"/>
      <c r="AA63" s="7"/>
      <c r="AB63" s="7"/>
    </row>
    <row r="64" spans="1:28" ht="13.5" thickBot="1" x14ac:dyDescent="0.25">
      <c r="A64" s="7"/>
      <c r="B64" s="7"/>
      <c r="C64" s="10" t="s">
        <v>48</v>
      </c>
      <c r="D64" s="12"/>
      <c r="E64" s="12"/>
      <c r="F64" s="12"/>
      <c r="G64" s="12"/>
      <c r="H64" s="12"/>
      <c r="I64" s="26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7"/>
      <c r="X64" s="7"/>
      <c r="Y64" s="7"/>
      <c r="Z64" s="7"/>
      <c r="AA64" s="7"/>
      <c r="AB64" s="7"/>
    </row>
    <row r="65" spans="1:28" x14ac:dyDescent="0.2">
      <c r="A65" s="7"/>
      <c r="B65" s="7"/>
      <c r="C65" s="17"/>
      <c r="D65" s="9"/>
      <c r="E65" s="8" t="s">
        <v>63</v>
      </c>
      <c r="F65" s="8"/>
      <c r="G65" s="8"/>
      <c r="H65" s="8"/>
      <c r="I65" s="14" t="s">
        <v>169</v>
      </c>
      <c r="J65" s="8"/>
      <c r="K65" s="8"/>
      <c r="L65" s="9"/>
      <c r="M65" s="7"/>
      <c r="N65" s="10" t="s">
        <v>91</v>
      </c>
      <c r="O65" s="12"/>
      <c r="P65" s="12"/>
      <c r="Q65" s="12"/>
      <c r="R65" s="66" t="s">
        <v>163</v>
      </c>
      <c r="S65" s="12"/>
      <c r="T65" s="12"/>
      <c r="U65" s="26"/>
      <c r="V65" s="9"/>
      <c r="W65" s="7"/>
      <c r="X65" s="7"/>
      <c r="Y65" s="7"/>
      <c r="Z65" s="7"/>
      <c r="AA65" s="7"/>
      <c r="AB65" s="7"/>
    </row>
    <row r="66" spans="1:28" x14ac:dyDescent="0.2">
      <c r="A66" s="7"/>
      <c r="B66" s="7"/>
      <c r="C66" s="32" t="s">
        <v>49</v>
      </c>
      <c r="D66" s="8"/>
      <c r="E66" s="18">
        <f>F9</f>
        <v>1500.51</v>
      </c>
      <c r="F66" s="18"/>
      <c r="G66" s="18"/>
      <c r="H66" s="18"/>
      <c r="I66" s="33">
        <f>E90</f>
        <v>552.91406233766406</v>
      </c>
      <c r="J66" s="8"/>
      <c r="K66" s="8"/>
      <c r="L66" s="9"/>
      <c r="M66" s="7"/>
      <c r="N66" s="17"/>
      <c r="O66" s="9"/>
      <c r="P66" s="9"/>
      <c r="Q66" s="9"/>
      <c r="R66" s="9"/>
      <c r="S66" s="9"/>
      <c r="T66" s="9"/>
      <c r="U66" s="27"/>
      <c r="V66" s="9"/>
      <c r="W66" s="7"/>
      <c r="X66" s="7"/>
      <c r="Y66" s="7"/>
      <c r="Z66" s="7"/>
      <c r="AA66" s="7"/>
      <c r="AB66" s="7"/>
    </row>
    <row r="67" spans="1:28" x14ac:dyDescent="0.2">
      <c r="A67" s="7"/>
      <c r="B67" s="7"/>
      <c r="C67" s="32" t="s">
        <v>50</v>
      </c>
      <c r="D67" s="8"/>
      <c r="E67" s="18"/>
      <c r="F67" s="18"/>
      <c r="G67" s="18"/>
      <c r="H67" s="18"/>
      <c r="I67" s="33"/>
      <c r="J67" s="8"/>
      <c r="K67" s="8"/>
      <c r="L67" s="9"/>
      <c r="M67" s="7"/>
      <c r="N67" s="32" t="s">
        <v>92</v>
      </c>
      <c r="O67" s="9"/>
      <c r="P67" s="9"/>
      <c r="Q67" s="9"/>
      <c r="R67" s="9"/>
      <c r="S67" s="8" t="s">
        <v>97</v>
      </c>
      <c r="T67" s="9"/>
      <c r="U67" s="27"/>
      <c r="V67" s="9"/>
      <c r="W67" s="7"/>
      <c r="X67" s="7"/>
      <c r="Y67" s="7"/>
      <c r="Z67" s="7"/>
      <c r="AA67" s="7"/>
      <c r="AB67" s="7"/>
    </row>
    <row r="68" spans="1:28" x14ac:dyDescent="0.2">
      <c r="A68" s="7"/>
      <c r="B68" s="7"/>
      <c r="C68" s="17" t="s">
        <v>128</v>
      </c>
      <c r="D68" s="9"/>
      <c r="E68" s="15">
        <f>E52</f>
        <v>10694.214876033058</v>
      </c>
      <c r="F68" s="15"/>
      <c r="G68" s="18"/>
      <c r="H68" s="15"/>
      <c r="I68" s="16">
        <f>I52</f>
        <v>13310.000000000002</v>
      </c>
      <c r="J68" s="9"/>
      <c r="K68" s="9"/>
      <c r="L68" s="9"/>
      <c r="M68" s="7"/>
      <c r="N68" s="17"/>
      <c r="O68" s="9"/>
      <c r="P68" s="9"/>
      <c r="Q68" s="9"/>
      <c r="R68" s="9"/>
      <c r="S68" s="8"/>
      <c r="T68" s="9"/>
      <c r="U68" s="27"/>
      <c r="V68" s="9"/>
      <c r="W68" s="7"/>
      <c r="X68" s="7"/>
      <c r="Y68" s="7"/>
      <c r="Z68" s="7"/>
      <c r="AA68" s="7"/>
      <c r="AB68" s="7"/>
    </row>
    <row r="69" spans="1:28" x14ac:dyDescent="0.2">
      <c r="A69" s="7"/>
      <c r="B69" s="7"/>
      <c r="C69" s="17" t="s">
        <v>123</v>
      </c>
      <c r="D69" s="9"/>
      <c r="E69" s="15">
        <f>+E68*$E$22</f>
        <v>2245.7851239669421</v>
      </c>
      <c r="F69" s="15"/>
      <c r="G69" s="18"/>
      <c r="H69" s="15"/>
      <c r="I69" s="16">
        <f>+I68*$E$22</f>
        <v>2795.1000000000004</v>
      </c>
      <c r="J69" s="15"/>
      <c r="K69" s="9"/>
      <c r="L69" s="9"/>
      <c r="M69" s="7"/>
      <c r="N69" s="17"/>
      <c r="O69" s="9"/>
      <c r="P69" s="9"/>
      <c r="Q69" s="9"/>
      <c r="R69" s="9"/>
      <c r="S69" s="8"/>
      <c r="T69" s="9"/>
      <c r="U69" s="27"/>
      <c r="V69" s="9"/>
      <c r="W69" s="7"/>
      <c r="X69" s="7"/>
      <c r="Y69" s="7"/>
      <c r="Z69" s="7"/>
      <c r="AA69" s="7"/>
      <c r="AB69" s="7"/>
    </row>
    <row r="70" spans="1:28" x14ac:dyDescent="0.2">
      <c r="A70" s="7"/>
      <c r="B70" s="7"/>
      <c r="C70" s="17" t="s">
        <v>51</v>
      </c>
      <c r="D70" s="9"/>
      <c r="E70" s="15"/>
      <c r="F70" s="15"/>
      <c r="G70" s="18"/>
      <c r="H70" s="15"/>
      <c r="I70" s="16"/>
      <c r="J70" s="9"/>
      <c r="K70" s="9"/>
      <c r="L70" s="9"/>
      <c r="M70" s="7"/>
      <c r="N70" s="17"/>
      <c r="O70" s="9"/>
      <c r="P70" s="9"/>
      <c r="Q70" s="9"/>
      <c r="R70" s="9"/>
      <c r="S70" s="8"/>
      <c r="T70" s="9"/>
      <c r="U70" s="27"/>
      <c r="V70" s="9"/>
      <c r="W70" s="7"/>
      <c r="X70" s="7"/>
      <c r="Y70" s="7"/>
      <c r="Z70" s="7"/>
      <c r="AA70" s="7"/>
      <c r="AB70" s="7"/>
    </row>
    <row r="71" spans="1:28" x14ac:dyDescent="0.2">
      <c r="A71" s="7"/>
      <c r="B71" s="7"/>
      <c r="C71" s="32" t="s">
        <v>52</v>
      </c>
      <c r="D71" s="8"/>
      <c r="E71" s="18">
        <f>SUM(E68:E70)</f>
        <v>12940</v>
      </c>
      <c r="F71" s="18"/>
      <c r="G71" s="18"/>
      <c r="H71" s="18"/>
      <c r="I71" s="33">
        <f>SUM(I68:I70)</f>
        <v>16105.100000000002</v>
      </c>
      <c r="J71" s="8"/>
      <c r="K71" s="8"/>
      <c r="L71" s="9"/>
      <c r="M71" s="7"/>
      <c r="N71" s="32" t="s">
        <v>93</v>
      </c>
      <c r="O71" s="9"/>
      <c r="P71" s="15">
        <f>F127-F4</f>
        <v>1000</v>
      </c>
      <c r="Q71" s="9"/>
      <c r="R71" s="9"/>
      <c r="S71" s="8" t="s">
        <v>68</v>
      </c>
      <c r="T71" s="9"/>
      <c r="U71" s="16">
        <f>K101</f>
        <v>340</v>
      </c>
      <c r="V71" s="9"/>
      <c r="W71" s="7"/>
      <c r="X71" s="7"/>
      <c r="Y71" s="7"/>
      <c r="Z71" s="7"/>
      <c r="AA71" s="7"/>
      <c r="AB71" s="7"/>
    </row>
    <row r="72" spans="1:28" x14ac:dyDescent="0.2">
      <c r="A72" s="7"/>
      <c r="B72" s="7"/>
      <c r="C72" s="32" t="s">
        <v>53</v>
      </c>
      <c r="D72" s="9"/>
      <c r="E72" s="15"/>
      <c r="F72" s="15"/>
      <c r="G72" s="18"/>
      <c r="H72" s="15"/>
      <c r="I72" s="16"/>
      <c r="J72" s="9"/>
      <c r="K72" s="9"/>
      <c r="L72" s="9"/>
      <c r="M72" s="7"/>
      <c r="N72" s="32" t="s">
        <v>80</v>
      </c>
      <c r="O72" s="9"/>
      <c r="P72" s="15">
        <f>F130-F7</f>
        <v>745.36000000000058</v>
      </c>
      <c r="Q72" s="9"/>
      <c r="R72" s="9"/>
      <c r="S72" s="8" t="s">
        <v>85</v>
      </c>
      <c r="T72" s="9"/>
      <c r="U72" s="16">
        <f>P91</f>
        <v>3620.9600000000028</v>
      </c>
      <c r="V72" s="9"/>
      <c r="W72" s="7"/>
      <c r="X72" s="7"/>
      <c r="Y72" s="7"/>
      <c r="Z72" s="7"/>
      <c r="AA72" s="7"/>
      <c r="AB72" s="7"/>
    </row>
    <row r="73" spans="1:28" x14ac:dyDescent="0.2">
      <c r="A73" s="7"/>
      <c r="B73" s="7"/>
      <c r="C73" s="17" t="s">
        <v>129</v>
      </c>
      <c r="D73" s="9"/>
      <c r="E73" s="15">
        <f>E60</f>
        <v>7603.3057851239673</v>
      </c>
      <c r="F73" s="15"/>
      <c r="G73" s="18"/>
      <c r="H73" s="15"/>
      <c r="I73" s="16">
        <f>I60</f>
        <v>9689.68</v>
      </c>
      <c r="J73" s="9"/>
      <c r="K73" s="9"/>
      <c r="L73" s="9"/>
      <c r="M73" s="7"/>
      <c r="N73" s="32" t="s">
        <v>81</v>
      </c>
      <c r="O73" s="9"/>
      <c r="P73" s="15">
        <f>F131-F8</f>
        <v>3165.1000000000022</v>
      </c>
      <c r="Q73" s="9"/>
      <c r="R73" s="9"/>
      <c r="S73" s="8" t="s">
        <v>88</v>
      </c>
      <c r="T73" s="9"/>
      <c r="U73" s="16">
        <f>J132-J9</f>
        <v>2524.5128000000004</v>
      </c>
      <c r="V73" s="9"/>
      <c r="W73" s="7"/>
      <c r="X73" s="7"/>
      <c r="Y73" s="7"/>
      <c r="Z73" s="7"/>
      <c r="AA73" s="7"/>
      <c r="AB73" s="7"/>
    </row>
    <row r="74" spans="1:28" x14ac:dyDescent="0.2">
      <c r="A74" s="7"/>
      <c r="B74" s="7"/>
      <c r="C74" s="17" t="s">
        <v>124</v>
      </c>
      <c r="D74" s="9"/>
      <c r="E74" s="15">
        <f>+E73*$E$22</f>
        <v>1596.6942148760331</v>
      </c>
      <c r="F74" s="15"/>
      <c r="G74" s="18"/>
      <c r="H74" s="15"/>
      <c r="I74" s="16">
        <f>+I73*$E$22</f>
        <v>2034.8327999999999</v>
      </c>
      <c r="J74" s="9"/>
      <c r="K74" s="9"/>
      <c r="L74" s="9"/>
      <c r="M74" s="7"/>
      <c r="N74" s="32" t="s">
        <v>94</v>
      </c>
      <c r="O74" s="9"/>
      <c r="P74" s="15">
        <f>J8</f>
        <v>9320</v>
      </c>
      <c r="Q74" s="9"/>
      <c r="R74" s="9"/>
      <c r="S74" s="8" t="s">
        <v>82</v>
      </c>
      <c r="T74" s="9"/>
      <c r="U74" s="16">
        <f>+F9</f>
        <v>1500.51</v>
      </c>
      <c r="V74" s="9"/>
      <c r="W74" s="7"/>
      <c r="X74" s="7"/>
      <c r="Y74" s="7"/>
      <c r="Z74" s="7"/>
      <c r="AA74" s="7"/>
      <c r="AB74" s="7"/>
    </row>
    <row r="75" spans="1:28" x14ac:dyDescent="0.2">
      <c r="A75" s="7"/>
      <c r="B75" s="7"/>
      <c r="C75" s="17" t="s">
        <v>54</v>
      </c>
      <c r="D75" s="9"/>
      <c r="E75" s="15">
        <f>E24/2</f>
        <v>0</v>
      </c>
      <c r="F75" s="15"/>
      <c r="G75" s="18"/>
      <c r="H75" s="15"/>
      <c r="I75" s="16">
        <f>E75</f>
        <v>0</v>
      </c>
      <c r="J75" s="9"/>
      <c r="K75" s="9"/>
      <c r="L75" s="9"/>
      <c r="M75" s="7"/>
      <c r="N75" s="32" t="s">
        <v>95</v>
      </c>
      <c r="O75" s="9"/>
      <c r="P75" s="15">
        <f>E84+I84</f>
        <v>1200</v>
      </c>
      <c r="Q75" s="34"/>
      <c r="R75" s="9"/>
      <c r="S75" s="8" t="s">
        <v>72</v>
      </c>
      <c r="T75" s="9"/>
      <c r="U75" s="16">
        <f>P90</f>
        <v>1551.8400000000011</v>
      </c>
      <c r="V75" s="9"/>
      <c r="W75" s="7"/>
      <c r="X75" s="7"/>
      <c r="Y75" s="7"/>
      <c r="Z75" s="7"/>
      <c r="AA75" s="7"/>
      <c r="AB75" s="7"/>
    </row>
    <row r="76" spans="1:28" x14ac:dyDescent="0.2">
      <c r="A76" s="7"/>
      <c r="B76" s="7"/>
      <c r="C76" s="17" t="s">
        <v>55</v>
      </c>
      <c r="D76" s="9"/>
      <c r="E76" s="15">
        <f>(8/14)*E25</f>
        <v>1028.5714285714284</v>
      </c>
      <c r="F76" s="15"/>
      <c r="G76" s="18"/>
      <c r="H76" s="15"/>
      <c r="I76" s="16">
        <f>(6/14)*E25</f>
        <v>771.42857142857133</v>
      </c>
      <c r="J76" s="9"/>
      <c r="K76" s="9"/>
      <c r="L76" s="9"/>
      <c r="M76" s="7"/>
      <c r="N76" s="32" t="s">
        <v>110</v>
      </c>
      <c r="O76" s="9"/>
      <c r="P76" s="15">
        <f>J11</f>
        <v>649.09090909090901</v>
      </c>
      <c r="Q76" s="34"/>
      <c r="R76" s="9"/>
      <c r="S76" s="8" t="s">
        <v>110</v>
      </c>
      <c r="T76" s="9"/>
      <c r="U76" s="16">
        <f>J134</f>
        <v>380.13360000000011</v>
      </c>
      <c r="V76" s="9"/>
      <c r="W76" s="7"/>
      <c r="X76" s="7"/>
      <c r="Y76" s="7"/>
      <c r="Z76" s="7"/>
      <c r="AA76" s="7"/>
      <c r="AB76" s="7"/>
    </row>
    <row r="77" spans="1:28" x14ac:dyDescent="0.2">
      <c r="A77" s="7"/>
      <c r="B77" s="7"/>
      <c r="C77" s="17" t="s">
        <v>130</v>
      </c>
      <c r="D77" s="9"/>
      <c r="E77" s="15">
        <f>E32</f>
        <v>1000</v>
      </c>
      <c r="F77" s="15"/>
      <c r="G77" s="18"/>
      <c r="H77" s="15"/>
      <c r="I77" s="16"/>
      <c r="J77" s="9"/>
      <c r="K77" s="9"/>
      <c r="L77" s="9"/>
      <c r="M77" s="7"/>
      <c r="N77" s="32" t="s">
        <v>96</v>
      </c>
      <c r="O77" s="9"/>
      <c r="P77" s="15">
        <f>E86+I86</f>
        <v>1025</v>
      </c>
      <c r="Q77" s="34"/>
      <c r="R77" s="9"/>
      <c r="S77" s="8"/>
      <c r="T77" s="9"/>
      <c r="U77" s="16"/>
      <c r="V77" s="9"/>
      <c r="W77" s="7"/>
      <c r="X77" s="7"/>
      <c r="Y77" s="7"/>
      <c r="Z77" s="7"/>
      <c r="AA77" s="7"/>
      <c r="AB77" s="7"/>
    </row>
    <row r="78" spans="1:28" x14ac:dyDescent="0.2">
      <c r="A78" s="7"/>
      <c r="B78" s="7"/>
      <c r="C78" s="17" t="s">
        <v>125</v>
      </c>
      <c r="D78" s="9"/>
      <c r="E78" s="15">
        <f>E32*F22</f>
        <v>100</v>
      </c>
      <c r="F78" s="15"/>
      <c r="G78" s="18"/>
      <c r="H78" s="15"/>
      <c r="I78" s="16"/>
      <c r="J78" s="9"/>
      <c r="K78" s="9"/>
      <c r="L78" s="9"/>
      <c r="M78" s="7"/>
      <c r="N78" s="32" t="s">
        <v>82</v>
      </c>
      <c r="O78" s="9"/>
      <c r="P78" s="15">
        <f>E27</f>
        <v>200</v>
      </c>
      <c r="Q78" s="9"/>
      <c r="R78" s="9"/>
      <c r="S78" s="8"/>
      <c r="T78" s="9"/>
      <c r="U78" s="16"/>
      <c r="V78" s="9"/>
      <c r="W78" s="7"/>
      <c r="X78" s="7"/>
      <c r="Y78" s="7"/>
      <c r="Z78" s="7"/>
      <c r="AA78" s="7"/>
      <c r="AB78" s="7"/>
    </row>
    <row r="79" spans="1:28" x14ac:dyDescent="0.2">
      <c r="A79" s="7"/>
      <c r="B79" s="7"/>
      <c r="C79" s="17" t="s">
        <v>33</v>
      </c>
      <c r="D79" s="9"/>
      <c r="E79" s="15"/>
      <c r="F79" s="15"/>
      <c r="G79" s="18"/>
      <c r="H79" s="15"/>
      <c r="I79" s="16"/>
      <c r="J79" s="9"/>
      <c r="K79" s="9"/>
      <c r="L79" s="9"/>
      <c r="M79" s="7"/>
      <c r="N79" s="17"/>
      <c r="O79" s="9"/>
      <c r="P79" s="15"/>
      <c r="Q79" s="9"/>
      <c r="R79" s="9"/>
      <c r="S79" s="8"/>
      <c r="T79" s="9"/>
      <c r="U79" s="16"/>
      <c r="V79" s="9"/>
      <c r="W79" s="7"/>
      <c r="X79" s="7"/>
      <c r="Y79" s="7"/>
      <c r="Z79" s="7"/>
      <c r="AA79" s="7"/>
      <c r="AB79" s="7"/>
    </row>
    <row r="80" spans="1:28" x14ac:dyDescent="0.2">
      <c r="A80" s="7"/>
      <c r="B80" s="7"/>
      <c r="C80" s="17" t="s">
        <v>56</v>
      </c>
      <c r="D80" s="9"/>
      <c r="E80" s="15">
        <f>(E20/2)*J8</f>
        <v>372.8</v>
      </c>
      <c r="F80" s="15"/>
      <c r="G80" s="18"/>
      <c r="H80" s="15"/>
      <c r="I80" s="16">
        <f>(E20)*(3/12)*J8</f>
        <v>186.4</v>
      </c>
      <c r="J80" s="9"/>
      <c r="K80" s="9"/>
      <c r="L80" s="9"/>
      <c r="M80" s="7"/>
      <c r="N80" s="17"/>
      <c r="O80" s="9"/>
      <c r="P80" s="15"/>
      <c r="Q80" s="9"/>
      <c r="R80" s="9"/>
      <c r="S80" s="8"/>
      <c r="T80" s="9"/>
      <c r="U80" s="16"/>
      <c r="V80" s="9"/>
      <c r="W80" s="7"/>
      <c r="X80" s="7"/>
      <c r="Y80" s="7"/>
      <c r="Z80" s="7"/>
      <c r="AA80" s="7"/>
      <c r="AB80" s="7"/>
    </row>
    <row r="81" spans="1:28" x14ac:dyDescent="0.2">
      <c r="A81" s="7"/>
      <c r="B81" s="7"/>
      <c r="C81" s="17" t="s">
        <v>57</v>
      </c>
      <c r="D81" s="9"/>
      <c r="E81" s="15">
        <f>(E19/2)*J7</f>
        <v>57</v>
      </c>
      <c r="F81" s="15"/>
      <c r="G81" s="18"/>
      <c r="H81" s="15"/>
      <c r="I81" s="16">
        <f>(E19/2)*(J7)</f>
        <v>57</v>
      </c>
      <c r="J81" s="9"/>
      <c r="K81" s="9"/>
      <c r="L81" s="9"/>
      <c r="M81" s="7"/>
      <c r="N81" s="32" t="s">
        <v>4</v>
      </c>
      <c r="O81" s="9"/>
      <c r="P81" s="18">
        <f>SUM(P71:P78)</f>
        <v>17304.550909090911</v>
      </c>
      <c r="Q81" s="9"/>
      <c r="R81" s="9"/>
      <c r="S81" s="8" t="s">
        <v>4</v>
      </c>
      <c r="T81" s="9"/>
      <c r="U81" s="33">
        <f>SUM(U71:U78)</f>
        <v>9917.9564000000064</v>
      </c>
      <c r="V81" s="9"/>
      <c r="W81" s="7"/>
      <c r="X81" s="7"/>
      <c r="Y81" s="7"/>
      <c r="Z81" s="7"/>
      <c r="AA81" s="7"/>
      <c r="AB81" s="7"/>
    </row>
    <row r="82" spans="1:28" x14ac:dyDescent="0.2">
      <c r="A82" s="7"/>
      <c r="B82" s="7"/>
      <c r="C82" s="17" t="s">
        <v>58</v>
      </c>
      <c r="D82" s="9"/>
      <c r="E82" s="15"/>
      <c r="F82" s="15"/>
      <c r="G82" s="18"/>
      <c r="H82" s="15"/>
      <c r="I82" s="16">
        <f>E33</f>
        <v>0</v>
      </c>
      <c r="J82" s="9"/>
      <c r="K82" s="9"/>
      <c r="L82" s="9"/>
      <c r="M82" s="7"/>
      <c r="N82" s="17"/>
      <c r="O82" s="9"/>
      <c r="P82" s="9"/>
      <c r="Q82" s="9"/>
      <c r="R82" s="9"/>
      <c r="S82" s="9"/>
      <c r="T82" s="9"/>
      <c r="U82" s="16"/>
      <c r="V82" s="9"/>
      <c r="W82" s="7"/>
      <c r="X82" s="7"/>
      <c r="Y82" s="7"/>
      <c r="Z82" s="7"/>
      <c r="AA82" s="7"/>
      <c r="AB82" s="7"/>
    </row>
    <row r="83" spans="1:28" ht="13.5" thickBot="1" x14ac:dyDescent="0.25">
      <c r="A83" s="7"/>
      <c r="B83" s="7"/>
      <c r="C83" s="17" t="s">
        <v>59</v>
      </c>
      <c r="D83" s="9"/>
      <c r="E83" s="15"/>
      <c r="F83" s="15"/>
      <c r="G83" s="18"/>
      <c r="H83" s="15"/>
      <c r="I83" s="16">
        <f>J8</f>
        <v>9320</v>
      </c>
      <c r="J83" s="9"/>
      <c r="K83" s="9"/>
      <c r="L83" s="9"/>
      <c r="M83" s="7"/>
      <c r="N83" s="20"/>
      <c r="O83" s="22"/>
      <c r="P83" s="22"/>
      <c r="Q83" s="22"/>
      <c r="R83" s="22"/>
      <c r="S83" s="65" t="s">
        <v>99</v>
      </c>
      <c r="T83" s="65"/>
      <c r="U83" s="67">
        <f>U81-P81</f>
        <v>-7386.5945090909045</v>
      </c>
      <c r="V83" s="9"/>
      <c r="W83" s="7"/>
      <c r="X83" s="7"/>
      <c r="Y83" s="7"/>
      <c r="Z83" s="7"/>
      <c r="AA83" s="7"/>
      <c r="AB83" s="7"/>
    </row>
    <row r="84" spans="1:28" x14ac:dyDescent="0.2">
      <c r="A84" s="7"/>
      <c r="B84" s="7"/>
      <c r="C84" s="17" t="s">
        <v>159</v>
      </c>
      <c r="D84" s="9"/>
      <c r="E84" s="15">
        <f>J10</f>
        <v>1200</v>
      </c>
      <c r="F84" s="15"/>
      <c r="G84" s="18"/>
      <c r="H84" s="15"/>
      <c r="I84" s="16"/>
      <c r="J84" s="9"/>
      <c r="K84" s="9"/>
      <c r="L84" s="9"/>
      <c r="M84" s="7"/>
      <c r="N84" s="10" t="s">
        <v>98</v>
      </c>
      <c r="O84" s="12"/>
      <c r="P84" s="12"/>
      <c r="Q84" s="26"/>
      <c r="R84" s="9"/>
      <c r="S84" s="9"/>
      <c r="T84" s="9"/>
      <c r="U84" s="9"/>
      <c r="V84" s="9"/>
      <c r="W84" s="7"/>
      <c r="X84" s="7"/>
      <c r="Y84" s="7"/>
      <c r="Z84" s="7"/>
      <c r="AA84" s="7"/>
      <c r="AB84" s="7"/>
    </row>
    <row r="85" spans="1:28" x14ac:dyDescent="0.2">
      <c r="A85" s="7"/>
      <c r="B85" s="7"/>
      <c r="C85" s="17" t="s">
        <v>160</v>
      </c>
      <c r="D85" s="9"/>
      <c r="E85" s="15">
        <f>K140</f>
        <v>929.22450909090821</v>
      </c>
      <c r="F85" s="15"/>
      <c r="G85" s="18"/>
      <c r="H85" s="15"/>
      <c r="I85" s="16">
        <f>L140</f>
        <v>760.26719999999932</v>
      </c>
      <c r="J85" s="9"/>
      <c r="K85" s="9"/>
      <c r="L85" s="9"/>
      <c r="M85" s="7"/>
      <c r="N85" s="32"/>
      <c r="O85" s="9"/>
      <c r="P85" s="9"/>
      <c r="Q85" s="27"/>
      <c r="R85" s="9"/>
      <c r="S85" s="9"/>
      <c r="T85" s="9"/>
      <c r="U85" s="9"/>
      <c r="V85" s="9"/>
      <c r="W85" s="7"/>
      <c r="X85" s="7"/>
      <c r="Y85" s="7"/>
      <c r="Z85" s="7"/>
      <c r="AA85" s="7"/>
      <c r="AB85" s="7"/>
    </row>
    <row r="86" spans="1:28" x14ac:dyDescent="0.2">
      <c r="A86" s="7"/>
      <c r="B86" s="7"/>
      <c r="C86" s="17" t="s">
        <v>17</v>
      </c>
      <c r="D86" s="9"/>
      <c r="E86" s="15"/>
      <c r="F86" s="15"/>
      <c r="G86" s="18"/>
      <c r="H86" s="15"/>
      <c r="I86" s="16">
        <f>E23*J6</f>
        <v>1025</v>
      </c>
      <c r="J86" s="9"/>
      <c r="K86" s="9"/>
      <c r="L86" s="9"/>
      <c r="M86" s="7"/>
      <c r="N86" s="32"/>
      <c r="O86" s="9"/>
      <c r="P86" s="9"/>
      <c r="Q86" s="27"/>
      <c r="R86" s="9"/>
      <c r="S86" s="9"/>
      <c r="T86" s="9"/>
      <c r="U86" s="9"/>
      <c r="V86" s="9"/>
      <c r="W86" s="7"/>
      <c r="X86" s="7"/>
      <c r="Y86" s="7"/>
      <c r="Z86" s="7"/>
      <c r="AA86" s="7"/>
      <c r="AB86" s="7"/>
    </row>
    <row r="87" spans="1:28" x14ac:dyDescent="0.2">
      <c r="A87" s="7"/>
      <c r="B87" s="7"/>
      <c r="C87" s="17" t="s">
        <v>65</v>
      </c>
      <c r="D87" s="9"/>
      <c r="E87" s="15"/>
      <c r="F87" s="15"/>
      <c r="G87" s="18"/>
      <c r="H87" s="15"/>
      <c r="I87" s="16">
        <f>G87</f>
        <v>0</v>
      </c>
      <c r="J87" s="9"/>
      <c r="K87" s="29"/>
      <c r="L87" s="34"/>
      <c r="M87" s="7"/>
      <c r="N87" s="32" t="s">
        <v>69</v>
      </c>
      <c r="O87" s="9"/>
      <c r="P87" s="15">
        <f>K102</f>
        <v>5846.0000000000036</v>
      </c>
      <c r="Q87" s="27"/>
      <c r="R87" s="9"/>
      <c r="S87" s="9"/>
      <c r="T87" s="9"/>
      <c r="U87" s="9"/>
      <c r="V87" s="9"/>
      <c r="W87" s="7"/>
      <c r="X87" s="7"/>
      <c r="Y87" s="7"/>
      <c r="Z87" s="7"/>
      <c r="AA87" s="7"/>
      <c r="AB87" s="7"/>
    </row>
    <row r="88" spans="1:28" x14ac:dyDescent="0.2">
      <c r="A88" s="7"/>
      <c r="B88" s="7"/>
      <c r="C88" s="32" t="s">
        <v>60</v>
      </c>
      <c r="D88" s="8"/>
      <c r="E88" s="18">
        <f>SUM(E73:E87)</f>
        <v>13887.595937662336</v>
      </c>
      <c r="F88" s="18"/>
      <c r="G88" s="18"/>
      <c r="H88" s="18"/>
      <c r="I88" s="33">
        <f>SUM(I73:I87)</f>
        <v>23844.608571428569</v>
      </c>
      <c r="J88" s="8"/>
      <c r="K88" s="8"/>
      <c r="L88" s="9"/>
      <c r="M88" s="7"/>
      <c r="N88" s="32" t="s">
        <v>70</v>
      </c>
      <c r="O88" s="9"/>
      <c r="P88" s="15">
        <f>E80+I80+E81+I81</f>
        <v>673.2</v>
      </c>
      <c r="Q88" s="27"/>
      <c r="R88" s="9"/>
      <c r="S88" s="9"/>
      <c r="T88" s="9"/>
      <c r="U88" s="9"/>
      <c r="V88" s="9"/>
      <c r="W88" s="7"/>
      <c r="X88" s="7"/>
      <c r="Y88" s="7"/>
      <c r="Z88" s="7"/>
      <c r="AA88" s="7"/>
      <c r="AB88" s="7"/>
    </row>
    <row r="89" spans="1:28" x14ac:dyDescent="0.2">
      <c r="A89" s="7"/>
      <c r="B89" s="7"/>
      <c r="C89" s="32" t="s">
        <v>61</v>
      </c>
      <c r="D89" s="8"/>
      <c r="E89" s="18">
        <f>E71-E88</f>
        <v>-947.59593766233593</v>
      </c>
      <c r="F89" s="18"/>
      <c r="G89" s="18"/>
      <c r="H89" s="18"/>
      <c r="I89" s="33">
        <f>I71-I88</f>
        <v>-7739.5085714285669</v>
      </c>
      <c r="J89" s="8"/>
      <c r="K89" s="8"/>
      <c r="L89" s="9"/>
      <c r="M89" s="7"/>
      <c r="N89" s="32" t="s">
        <v>71</v>
      </c>
      <c r="O89" s="9"/>
      <c r="P89" s="15">
        <f>P87-P88</f>
        <v>5172.8000000000038</v>
      </c>
      <c r="Q89" s="27"/>
      <c r="R89" s="9"/>
      <c r="S89" s="9"/>
      <c r="T89" s="9"/>
      <c r="U89" s="9"/>
      <c r="V89" s="9"/>
      <c r="W89" s="7"/>
      <c r="X89" s="7"/>
      <c r="Y89" s="7"/>
      <c r="Z89" s="7"/>
      <c r="AA89" s="7"/>
      <c r="AB89" s="7"/>
    </row>
    <row r="90" spans="1:28" ht="13.5" thickBot="1" x14ac:dyDescent="0.25">
      <c r="A90" s="7"/>
      <c r="B90" s="7"/>
      <c r="C90" s="35" t="s">
        <v>62</v>
      </c>
      <c r="D90" s="21"/>
      <c r="E90" s="23">
        <f>E66+E89</f>
        <v>552.91406233766406</v>
      </c>
      <c r="F90" s="23"/>
      <c r="G90" s="23"/>
      <c r="H90" s="23"/>
      <c r="I90" s="25">
        <f>I66+I89</f>
        <v>-7186.5945090909026</v>
      </c>
      <c r="J90" s="8"/>
      <c r="K90" s="8"/>
      <c r="L90" s="9"/>
      <c r="M90" s="7"/>
      <c r="N90" s="32" t="s">
        <v>72</v>
      </c>
      <c r="O90" s="9"/>
      <c r="P90" s="15">
        <f>E21*P89</f>
        <v>1551.8400000000011</v>
      </c>
      <c r="Q90" s="27"/>
      <c r="R90" s="9"/>
      <c r="S90" s="9"/>
      <c r="T90" s="9"/>
      <c r="U90" s="9"/>
      <c r="V90" s="9"/>
      <c r="W90" s="7"/>
      <c r="X90" s="7"/>
      <c r="Y90" s="7"/>
      <c r="Z90" s="7"/>
      <c r="AA90" s="7"/>
      <c r="AB90" s="7"/>
    </row>
    <row r="91" spans="1:28" ht="13.5" thickBot="1" x14ac:dyDescent="0.25">
      <c r="A91" s="7"/>
      <c r="B91" s="7"/>
      <c r="C91" s="9"/>
      <c r="D91" s="9"/>
      <c r="E91" s="9"/>
      <c r="F91" s="9"/>
      <c r="G91" s="9"/>
      <c r="H91" s="9"/>
      <c r="I91" s="9"/>
      <c r="J91" s="9"/>
      <c r="K91" s="9"/>
      <c r="L91" s="9"/>
      <c r="M91" s="7"/>
      <c r="N91" s="35" t="s">
        <v>73</v>
      </c>
      <c r="O91" s="22"/>
      <c r="P91" s="24">
        <f>P89-P90</f>
        <v>3620.9600000000028</v>
      </c>
      <c r="Q91" s="30"/>
      <c r="R91" s="9"/>
      <c r="S91" s="9"/>
      <c r="T91" s="9"/>
      <c r="U91" s="9"/>
      <c r="V91" s="9"/>
      <c r="W91" s="7"/>
      <c r="X91" s="7"/>
      <c r="Y91" s="7"/>
      <c r="Z91" s="7"/>
      <c r="AA91" s="7"/>
      <c r="AB91" s="7"/>
    </row>
    <row r="92" spans="1:28" ht="13.5" thickBot="1" x14ac:dyDescent="0.25">
      <c r="A92" s="7"/>
      <c r="B92" s="7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7"/>
      <c r="X92" s="7"/>
      <c r="Y92" s="7"/>
      <c r="Z92" s="7"/>
      <c r="AA92" s="7"/>
      <c r="AB92" s="7"/>
    </row>
    <row r="93" spans="1:28" ht="13.5" thickBot="1" x14ac:dyDescent="0.25">
      <c r="A93" s="7"/>
      <c r="B93" s="10" t="s">
        <v>145</v>
      </c>
      <c r="C93" s="11"/>
      <c r="D93" s="12"/>
      <c r="E93" s="12"/>
      <c r="F93" s="12"/>
      <c r="G93" s="12"/>
      <c r="H93" s="12"/>
      <c r="I93" s="12"/>
      <c r="J93" s="12"/>
      <c r="K93" s="26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7"/>
      <c r="X93" s="7"/>
      <c r="Y93" s="7"/>
      <c r="Z93" s="7"/>
      <c r="AA93" s="7"/>
      <c r="AB93" s="7"/>
    </row>
    <row r="94" spans="1:28" x14ac:dyDescent="0.2">
      <c r="A94" s="7"/>
      <c r="B94" s="17"/>
      <c r="C94" s="9"/>
      <c r="D94" s="9"/>
      <c r="E94" s="8" t="s">
        <v>63</v>
      </c>
      <c r="F94" s="8"/>
      <c r="G94" s="8"/>
      <c r="H94" s="8"/>
      <c r="I94" s="8" t="s">
        <v>64</v>
      </c>
      <c r="J94" s="9"/>
      <c r="K94" s="14" t="s">
        <v>177</v>
      </c>
      <c r="L94" s="9"/>
      <c r="M94" s="7"/>
      <c r="N94" s="10" t="s">
        <v>100</v>
      </c>
      <c r="O94" s="12"/>
      <c r="P94" s="12"/>
      <c r="Q94" s="12"/>
      <c r="R94" s="12"/>
      <c r="S94" s="12"/>
      <c r="T94" s="26"/>
      <c r="U94" s="9"/>
      <c r="V94" s="9"/>
      <c r="W94" s="7"/>
      <c r="X94" s="7"/>
      <c r="Y94" s="7"/>
      <c r="Z94" s="7"/>
      <c r="AA94" s="7"/>
      <c r="AB94" s="7"/>
    </row>
    <row r="95" spans="1:28" x14ac:dyDescent="0.2">
      <c r="A95" s="36"/>
      <c r="B95" s="2" t="s">
        <v>138</v>
      </c>
      <c r="C95" s="9"/>
      <c r="D95" s="9"/>
      <c r="E95" s="9"/>
      <c r="F95" s="9"/>
      <c r="G95" s="9"/>
      <c r="H95" s="9"/>
      <c r="I95" s="9"/>
      <c r="J95" s="9"/>
      <c r="K95" s="27"/>
      <c r="L95" s="9"/>
      <c r="M95" s="7"/>
      <c r="N95" s="17"/>
      <c r="O95" s="9"/>
      <c r="P95" s="9"/>
      <c r="Q95" s="9"/>
      <c r="R95" s="9"/>
      <c r="S95" s="9"/>
      <c r="T95" s="27"/>
      <c r="U95" s="9"/>
      <c r="V95" s="9"/>
      <c r="W95" s="7"/>
      <c r="X95" s="7"/>
      <c r="Y95" s="7"/>
      <c r="Z95" s="7"/>
      <c r="AA95" s="7"/>
      <c r="AB95" s="7"/>
    </row>
    <row r="96" spans="1:28" x14ac:dyDescent="0.2">
      <c r="A96" s="7"/>
      <c r="B96" s="3"/>
      <c r="C96" s="9" t="s">
        <v>139</v>
      </c>
      <c r="D96" s="9"/>
      <c r="E96" s="15">
        <f>F41/D22</f>
        <v>13310.000000000002</v>
      </c>
      <c r="F96" s="15"/>
      <c r="G96" s="15"/>
      <c r="H96" s="15"/>
      <c r="I96" s="15">
        <f>F41/D22</f>
        <v>13310.000000000002</v>
      </c>
      <c r="J96" s="15"/>
      <c r="K96" s="16">
        <f>E96+I96</f>
        <v>26620.000000000004</v>
      </c>
      <c r="L96" s="9"/>
      <c r="M96" s="7"/>
      <c r="N96" s="32" t="s">
        <v>74</v>
      </c>
      <c r="O96" s="8"/>
      <c r="P96" s="8"/>
      <c r="Q96" s="8"/>
      <c r="R96" s="8" t="s">
        <v>75</v>
      </c>
      <c r="S96" s="9"/>
      <c r="T96" s="27"/>
      <c r="U96" s="9"/>
      <c r="V96" s="9"/>
      <c r="W96" s="7"/>
      <c r="X96" s="7"/>
      <c r="Y96" s="7"/>
      <c r="Z96" s="7"/>
      <c r="AA96" s="7"/>
      <c r="AB96" s="7"/>
    </row>
    <row r="97" spans="1:28" x14ac:dyDescent="0.2">
      <c r="A97" s="7"/>
      <c r="B97" s="3"/>
      <c r="C97" s="9" t="s">
        <v>140</v>
      </c>
      <c r="D97" s="9"/>
      <c r="E97" s="15">
        <f>E18*E96</f>
        <v>9317</v>
      </c>
      <c r="F97" s="15"/>
      <c r="G97" s="15"/>
      <c r="H97" s="15"/>
      <c r="I97" s="15">
        <f>E18*I96</f>
        <v>9317</v>
      </c>
      <c r="J97" s="15"/>
      <c r="K97" s="16">
        <f t="shared" ref="K97:K106" si="0">E97+I97</f>
        <v>18634</v>
      </c>
      <c r="L97" s="9"/>
      <c r="M97" s="7"/>
      <c r="N97" s="17"/>
      <c r="O97" s="9"/>
      <c r="P97" s="9"/>
      <c r="Q97" s="9"/>
      <c r="R97" s="9"/>
      <c r="S97" s="9"/>
      <c r="T97" s="27"/>
      <c r="U97" s="9"/>
      <c r="V97" s="9"/>
      <c r="W97" s="7"/>
      <c r="X97" s="7"/>
      <c r="Y97" s="7"/>
      <c r="Z97" s="7"/>
      <c r="AA97" s="7"/>
      <c r="AB97" s="7"/>
    </row>
    <row r="98" spans="1:28" x14ac:dyDescent="0.2">
      <c r="A98" s="7"/>
      <c r="B98" s="3"/>
      <c r="C98" s="9" t="s">
        <v>144</v>
      </c>
      <c r="D98" s="9"/>
      <c r="E98" s="15">
        <f>E24/2</f>
        <v>0</v>
      </c>
      <c r="F98" s="15"/>
      <c r="G98" s="15"/>
      <c r="H98" s="15"/>
      <c r="I98" s="15">
        <f>E98</f>
        <v>0</v>
      </c>
      <c r="J98" s="15"/>
      <c r="K98" s="16">
        <f t="shared" si="0"/>
        <v>0</v>
      </c>
      <c r="L98" s="9"/>
      <c r="M98" s="7"/>
      <c r="N98" s="32" t="s">
        <v>77</v>
      </c>
      <c r="O98" s="8"/>
      <c r="P98" s="15">
        <f>F127</f>
        <v>11000</v>
      </c>
      <c r="Q98" s="15"/>
      <c r="R98" s="18" t="s">
        <v>83</v>
      </c>
      <c r="S98" s="15"/>
      <c r="T98" s="16">
        <f>J127</f>
        <v>6000</v>
      </c>
      <c r="U98" s="9"/>
      <c r="V98" s="9"/>
      <c r="W98" s="7"/>
      <c r="X98" s="7"/>
      <c r="Y98" s="7"/>
      <c r="Z98" s="7"/>
      <c r="AA98" s="7"/>
      <c r="AB98" s="7"/>
    </row>
    <row r="99" spans="1:28" x14ac:dyDescent="0.2">
      <c r="A99" s="7"/>
      <c r="B99" s="3"/>
      <c r="C99" s="9" t="s">
        <v>66</v>
      </c>
      <c r="D99" s="9"/>
      <c r="E99" s="15">
        <f>E25/2</f>
        <v>900</v>
      </c>
      <c r="F99" s="15"/>
      <c r="G99" s="15"/>
      <c r="H99" s="15"/>
      <c r="I99" s="15">
        <f>E25/2</f>
        <v>900</v>
      </c>
      <c r="J99" s="15"/>
      <c r="K99" s="16">
        <f t="shared" si="0"/>
        <v>1800</v>
      </c>
      <c r="L99" s="9"/>
      <c r="M99" s="7"/>
      <c r="N99" s="32" t="s">
        <v>78</v>
      </c>
      <c r="O99" s="9"/>
      <c r="P99" s="15">
        <f>F128</f>
        <v>1340</v>
      </c>
      <c r="Q99" s="15"/>
      <c r="R99" s="18" t="s">
        <v>84</v>
      </c>
      <c r="S99" s="15"/>
      <c r="T99" s="16">
        <f>J128</f>
        <v>2346.42</v>
      </c>
      <c r="U99" s="9"/>
      <c r="V99" s="9"/>
      <c r="W99" s="7"/>
      <c r="X99" s="7"/>
      <c r="Y99" s="7"/>
      <c r="Z99" s="7"/>
      <c r="AA99" s="7"/>
      <c r="AB99" s="7"/>
    </row>
    <row r="100" spans="1:28" x14ac:dyDescent="0.2">
      <c r="A100" s="7"/>
      <c r="B100" s="3"/>
      <c r="C100" s="9" t="s">
        <v>67</v>
      </c>
      <c r="D100" s="9"/>
      <c r="E100" s="15">
        <f>E35/2</f>
        <v>0</v>
      </c>
      <c r="F100" s="15"/>
      <c r="G100" s="15"/>
      <c r="H100" s="15"/>
      <c r="I100" s="15">
        <f>E100</f>
        <v>0</v>
      </c>
      <c r="J100" s="15"/>
      <c r="K100" s="16">
        <f t="shared" si="0"/>
        <v>0</v>
      </c>
      <c r="L100" s="9"/>
      <c r="M100" s="7"/>
      <c r="N100" s="32" t="s">
        <v>79</v>
      </c>
      <c r="O100" s="9"/>
      <c r="P100" s="15">
        <f>F129</f>
        <v>9660</v>
      </c>
      <c r="Q100" s="15"/>
      <c r="R100" s="18" t="s">
        <v>85</v>
      </c>
      <c r="S100" s="15"/>
      <c r="T100" s="16">
        <f>P91</f>
        <v>3620.9600000000028</v>
      </c>
      <c r="U100" s="9"/>
      <c r="V100" s="9"/>
      <c r="W100" s="7"/>
      <c r="X100" s="7"/>
      <c r="Y100" s="7"/>
      <c r="Z100" s="7"/>
      <c r="AA100" s="7"/>
      <c r="AB100" s="7"/>
    </row>
    <row r="101" spans="1:28" x14ac:dyDescent="0.2">
      <c r="A101" s="7"/>
      <c r="B101" s="3"/>
      <c r="C101" s="9" t="s">
        <v>141</v>
      </c>
      <c r="D101" s="9"/>
      <c r="E101" s="15">
        <f>($E$26/2)+($E$32/20)</f>
        <v>170</v>
      </c>
      <c r="F101" s="15"/>
      <c r="G101" s="15"/>
      <c r="H101" s="15"/>
      <c r="I101" s="15">
        <f>($E$26/2)+($E$32/20)</f>
        <v>170</v>
      </c>
      <c r="J101" s="15"/>
      <c r="K101" s="16">
        <f t="shared" si="0"/>
        <v>340</v>
      </c>
      <c r="L101" s="9"/>
      <c r="M101" s="7"/>
      <c r="N101" s="32" t="s">
        <v>80</v>
      </c>
      <c r="O101" s="9"/>
      <c r="P101" s="15">
        <f>F130</f>
        <v>8945.36</v>
      </c>
      <c r="Q101" s="15"/>
      <c r="R101" s="18" t="s">
        <v>86</v>
      </c>
      <c r="S101" s="15"/>
      <c r="T101" s="16">
        <f>J130</f>
        <v>1900</v>
      </c>
      <c r="U101" s="9"/>
      <c r="V101" s="9"/>
      <c r="W101" s="7"/>
      <c r="X101" s="7"/>
      <c r="Y101" s="7"/>
      <c r="Z101" s="7"/>
      <c r="AA101" s="7"/>
      <c r="AB101" s="7"/>
    </row>
    <row r="102" spans="1:28" x14ac:dyDescent="0.2">
      <c r="A102" s="7"/>
      <c r="B102" s="2" t="s">
        <v>146</v>
      </c>
      <c r="C102" s="9"/>
      <c r="D102" s="9"/>
      <c r="E102" s="15">
        <f>E96-SUM(E97:E101)</f>
        <v>2923.0000000000018</v>
      </c>
      <c r="F102" s="15"/>
      <c r="G102" s="15"/>
      <c r="H102" s="15"/>
      <c r="I102" s="15">
        <f>I96-SUM(I97:I101)</f>
        <v>2923.0000000000018</v>
      </c>
      <c r="J102" s="15"/>
      <c r="K102" s="16">
        <f t="shared" si="0"/>
        <v>5846.0000000000036</v>
      </c>
      <c r="L102" s="9"/>
      <c r="M102" s="7"/>
      <c r="N102" s="32" t="s">
        <v>81</v>
      </c>
      <c r="O102" s="9"/>
      <c r="P102" s="15">
        <f>F131</f>
        <v>16105.100000000002</v>
      </c>
      <c r="Q102" s="15"/>
      <c r="R102" s="18" t="s">
        <v>87</v>
      </c>
      <c r="S102" s="15"/>
      <c r="T102" s="16">
        <f>J117-P74</f>
        <v>0</v>
      </c>
      <c r="U102" s="9"/>
      <c r="V102" s="9"/>
      <c r="W102" s="7"/>
      <c r="X102" s="7"/>
      <c r="Y102" s="7"/>
      <c r="Z102" s="7"/>
      <c r="AA102" s="7"/>
      <c r="AB102" s="7"/>
    </row>
    <row r="103" spans="1:28" x14ac:dyDescent="0.2">
      <c r="A103" s="7"/>
      <c r="B103" s="17"/>
      <c r="C103" s="9" t="s">
        <v>142</v>
      </c>
      <c r="D103" s="9"/>
      <c r="E103" s="15">
        <f>E80+E81</f>
        <v>429.8</v>
      </c>
      <c r="F103" s="15"/>
      <c r="G103" s="15"/>
      <c r="H103" s="15"/>
      <c r="I103" s="15">
        <f>I80+I81</f>
        <v>243.4</v>
      </c>
      <c r="J103" s="15"/>
      <c r="K103" s="16">
        <f t="shared" si="0"/>
        <v>673.2</v>
      </c>
      <c r="L103" s="9"/>
      <c r="M103" s="7"/>
      <c r="N103" s="32" t="s">
        <v>82</v>
      </c>
      <c r="O103" s="9"/>
      <c r="P103" s="15">
        <f>E27</f>
        <v>200</v>
      </c>
      <c r="Q103" s="15"/>
      <c r="R103" s="18" t="s">
        <v>88</v>
      </c>
      <c r="S103" s="15"/>
      <c r="T103" s="16">
        <f>J132</f>
        <v>11724.5128</v>
      </c>
      <c r="U103" s="9"/>
      <c r="V103" s="9"/>
      <c r="W103" s="7"/>
      <c r="X103" s="7"/>
      <c r="Y103" s="7"/>
      <c r="Z103" s="7"/>
      <c r="AA103" s="7"/>
      <c r="AB103" s="7"/>
    </row>
    <row r="104" spans="1:28" x14ac:dyDescent="0.2">
      <c r="A104" s="7"/>
      <c r="B104" s="2" t="s">
        <v>147</v>
      </c>
      <c r="C104" s="9"/>
      <c r="D104" s="9"/>
      <c r="E104" s="15">
        <f>E102-E103</f>
        <v>2493.2000000000016</v>
      </c>
      <c r="F104" s="15"/>
      <c r="G104" s="15"/>
      <c r="H104" s="15"/>
      <c r="I104" s="15">
        <f>I102-I103</f>
        <v>2679.6000000000017</v>
      </c>
      <c r="J104" s="15"/>
      <c r="K104" s="16">
        <f t="shared" si="0"/>
        <v>5172.8000000000029</v>
      </c>
      <c r="L104" s="9"/>
      <c r="M104" s="7"/>
      <c r="N104" s="32"/>
      <c r="O104" s="9"/>
      <c r="P104" s="15"/>
      <c r="Q104" s="15"/>
      <c r="R104" s="18" t="s">
        <v>89</v>
      </c>
      <c r="S104" s="15"/>
      <c r="T104" s="16">
        <f>P90</f>
        <v>1551.8400000000011</v>
      </c>
      <c r="U104" s="9"/>
      <c r="V104" s="9"/>
      <c r="W104" s="7"/>
      <c r="X104" s="7"/>
      <c r="Y104" s="7"/>
      <c r="Z104" s="7"/>
      <c r="AA104" s="7"/>
      <c r="AB104" s="7"/>
    </row>
    <row r="105" spans="1:28" x14ac:dyDescent="0.2">
      <c r="A105" s="7"/>
      <c r="B105" s="2"/>
      <c r="C105" s="9" t="s">
        <v>143</v>
      </c>
      <c r="D105" s="9"/>
      <c r="E105" s="15">
        <f>E21*E104</f>
        <v>747.96000000000049</v>
      </c>
      <c r="F105" s="15"/>
      <c r="G105" s="15"/>
      <c r="H105" s="15"/>
      <c r="I105" s="15">
        <f>E21*I104</f>
        <v>803.88000000000045</v>
      </c>
      <c r="J105" s="15"/>
      <c r="K105" s="16">
        <f t="shared" si="0"/>
        <v>1551.8400000000011</v>
      </c>
      <c r="L105" s="9"/>
      <c r="M105" s="7"/>
      <c r="N105" s="17"/>
      <c r="O105" s="9"/>
      <c r="P105" s="15"/>
      <c r="Q105" s="15"/>
      <c r="R105" s="15" t="s">
        <v>110</v>
      </c>
      <c r="S105" s="15"/>
      <c r="T105" s="16">
        <f>+L142</f>
        <v>380.13360000000011</v>
      </c>
      <c r="U105" s="9"/>
      <c r="V105" s="9"/>
      <c r="W105" s="7"/>
      <c r="X105" s="7"/>
      <c r="Y105" s="7"/>
      <c r="Z105" s="7"/>
      <c r="AA105" s="7"/>
      <c r="AB105" s="7"/>
    </row>
    <row r="106" spans="1:28" ht="13.5" thickBot="1" x14ac:dyDescent="0.25">
      <c r="A106" s="7"/>
      <c r="B106" s="4" t="s">
        <v>148</v>
      </c>
      <c r="C106" s="22"/>
      <c r="D106" s="22"/>
      <c r="E106" s="24">
        <f>E104-E105</f>
        <v>1745.2400000000011</v>
      </c>
      <c r="F106" s="24"/>
      <c r="G106" s="24"/>
      <c r="H106" s="24"/>
      <c r="I106" s="24">
        <f>I104-I105</f>
        <v>1875.7200000000012</v>
      </c>
      <c r="J106" s="24"/>
      <c r="K106" s="31">
        <f t="shared" si="0"/>
        <v>3620.9600000000023</v>
      </c>
      <c r="L106" s="9"/>
      <c r="M106" s="7"/>
      <c r="N106" s="32" t="s">
        <v>4</v>
      </c>
      <c r="O106" s="9"/>
      <c r="P106" s="15">
        <f>SUM(P100:P105)</f>
        <v>34910.460000000006</v>
      </c>
      <c r="Q106" s="15"/>
      <c r="R106" s="18" t="s">
        <v>4</v>
      </c>
      <c r="S106" s="15"/>
      <c r="T106" s="16">
        <f>SUM(T98:T105)</f>
        <v>27523.866400000003</v>
      </c>
      <c r="U106" s="9"/>
      <c r="V106" s="9"/>
      <c r="W106" s="7"/>
      <c r="X106" s="7"/>
      <c r="Y106" s="7"/>
      <c r="Z106" s="7"/>
      <c r="AA106" s="7"/>
      <c r="AB106" s="7"/>
    </row>
    <row r="107" spans="1:28" x14ac:dyDescent="0.2">
      <c r="A107" s="7"/>
      <c r="B107" s="7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7"/>
      <c r="N107" s="17"/>
      <c r="O107" s="9"/>
      <c r="P107" s="15"/>
      <c r="Q107" s="15"/>
      <c r="R107" s="15"/>
      <c r="S107" s="15"/>
      <c r="T107" s="16"/>
      <c r="U107" s="9"/>
      <c r="V107" s="9"/>
      <c r="W107" s="7"/>
      <c r="X107" s="7"/>
      <c r="Y107" s="7"/>
      <c r="Z107" s="7"/>
      <c r="AA107" s="7"/>
      <c r="AB107" s="7"/>
    </row>
    <row r="108" spans="1:28" ht="13.5" thickBot="1" x14ac:dyDescent="0.25">
      <c r="A108" s="7"/>
      <c r="B108" s="7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7"/>
      <c r="N108" s="35"/>
      <c r="O108" s="21"/>
      <c r="P108" s="24"/>
      <c r="Q108" s="24"/>
      <c r="R108" s="37" t="s">
        <v>99</v>
      </c>
      <c r="S108" s="37"/>
      <c r="T108" s="67">
        <f>T106-P106</f>
        <v>-7386.5936000000038</v>
      </c>
      <c r="U108" s="9"/>
      <c r="V108" s="9"/>
      <c r="W108" s="7"/>
      <c r="X108" s="7"/>
      <c r="Y108" s="7"/>
      <c r="Z108" s="7"/>
      <c r="AA108" s="7"/>
      <c r="AB108" s="7"/>
    </row>
    <row r="109" spans="1:28" ht="13.5" thickBot="1" x14ac:dyDescent="0.25">
      <c r="A109" s="7"/>
      <c r="B109" s="7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7"/>
      <c r="N109" s="9"/>
      <c r="O109" s="9"/>
      <c r="P109" s="9"/>
      <c r="Q109" s="9"/>
      <c r="R109" s="9"/>
      <c r="S109" s="9"/>
      <c r="T109" s="9"/>
      <c r="U109" s="9"/>
      <c r="V109" s="9"/>
      <c r="W109" s="7"/>
      <c r="X109" s="7"/>
      <c r="Y109" s="7"/>
      <c r="Z109" s="7"/>
      <c r="AA109" s="7"/>
      <c r="AB109" s="7"/>
    </row>
    <row r="110" spans="1:28" x14ac:dyDescent="0.2">
      <c r="A110" s="7"/>
      <c r="B110" s="38"/>
      <c r="C110" s="11" t="s">
        <v>76</v>
      </c>
      <c r="D110" s="11"/>
      <c r="E110" s="11"/>
      <c r="F110" s="11"/>
      <c r="G110" s="11"/>
      <c r="H110" s="11"/>
      <c r="I110" s="11"/>
      <c r="J110" s="13"/>
      <c r="K110" s="9"/>
      <c r="L110" s="9"/>
      <c r="M110" s="7"/>
      <c r="N110" s="9"/>
      <c r="O110" s="9"/>
      <c r="P110" s="9"/>
      <c r="Q110" s="9"/>
      <c r="R110" s="9"/>
      <c r="S110" s="9"/>
      <c r="T110" s="9"/>
      <c r="U110" s="9"/>
      <c r="V110" s="9"/>
      <c r="W110" s="7"/>
      <c r="X110" s="7"/>
      <c r="Y110" s="7"/>
      <c r="Z110" s="7"/>
      <c r="AA110" s="7"/>
      <c r="AB110" s="7"/>
    </row>
    <row r="111" spans="1:28" x14ac:dyDescent="0.2">
      <c r="A111" s="7"/>
      <c r="B111" s="32" t="s">
        <v>101</v>
      </c>
      <c r="C111" s="8"/>
      <c r="D111" s="8"/>
      <c r="E111" s="8"/>
      <c r="F111" s="8"/>
      <c r="G111" s="8" t="s">
        <v>75</v>
      </c>
      <c r="H111" s="8"/>
      <c r="I111" s="8"/>
      <c r="J111" s="14"/>
      <c r="K111" s="9"/>
      <c r="L111" s="9"/>
      <c r="M111" s="7"/>
      <c r="N111" s="9"/>
      <c r="O111" s="9"/>
      <c r="P111" s="9"/>
      <c r="Q111" s="9"/>
      <c r="R111" s="9"/>
      <c r="S111" s="9"/>
      <c r="T111" s="9"/>
      <c r="U111" s="9"/>
      <c r="V111" s="9"/>
      <c r="W111" s="7"/>
      <c r="X111" s="7"/>
      <c r="Y111" s="7"/>
      <c r="Z111" s="7"/>
      <c r="AA111" s="7"/>
      <c r="AB111" s="7"/>
    </row>
    <row r="112" spans="1:28" x14ac:dyDescent="0.2">
      <c r="A112" s="7"/>
      <c r="B112" s="2" t="s">
        <v>131</v>
      </c>
      <c r="C112" s="8"/>
      <c r="D112" s="9"/>
      <c r="E112" s="9"/>
      <c r="F112" s="15"/>
      <c r="G112" s="6" t="s">
        <v>134</v>
      </c>
      <c r="H112" s="15"/>
      <c r="I112" s="15"/>
      <c r="J112" s="16"/>
      <c r="K112" s="9"/>
      <c r="L112" s="9"/>
      <c r="M112" s="7"/>
      <c r="N112" s="8"/>
      <c r="O112" s="9"/>
      <c r="P112" s="9"/>
      <c r="Q112" s="9"/>
      <c r="R112" s="9"/>
      <c r="S112" s="9"/>
      <c r="T112" s="9"/>
      <c r="U112" s="9"/>
      <c r="V112" s="9"/>
      <c r="W112" s="7"/>
      <c r="X112" s="7"/>
      <c r="Y112" s="7"/>
      <c r="Z112" s="7"/>
      <c r="AA112" s="7"/>
      <c r="AB112" s="7"/>
    </row>
    <row r="113" spans="1:28" x14ac:dyDescent="0.2">
      <c r="A113" s="7"/>
      <c r="B113" s="3"/>
      <c r="C113" s="9" t="s">
        <v>149</v>
      </c>
      <c r="D113" s="9"/>
      <c r="E113" s="9"/>
      <c r="F113" s="15">
        <f>F4+E32</f>
        <v>11000</v>
      </c>
      <c r="G113" s="5"/>
      <c r="H113" s="15" t="s">
        <v>83</v>
      </c>
      <c r="I113" s="15"/>
      <c r="J113" s="16">
        <f>J4</f>
        <v>6000</v>
      </c>
      <c r="K113" s="9"/>
      <c r="L113" s="9"/>
      <c r="M113" s="7"/>
      <c r="N113" s="9"/>
      <c r="O113" s="9"/>
      <c r="P113" s="9"/>
      <c r="Q113" s="9"/>
      <c r="R113" s="9"/>
      <c r="S113" s="9"/>
      <c r="T113" s="9"/>
      <c r="U113" s="9"/>
      <c r="V113" s="9"/>
      <c r="W113" s="7"/>
      <c r="X113" s="7"/>
      <c r="Y113" s="7"/>
      <c r="Z113" s="7"/>
      <c r="AA113" s="7"/>
      <c r="AB113" s="7"/>
    </row>
    <row r="114" spans="1:28" x14ac:dyDescent="0.2">
      <c r="A114" s="7"/>
      <c r="B114" s="3"/>
      <c r="C114" s="9" t="s">
        <v>150</v>
      </c>
      <c r="D114" s="9"/>
      <c r="E114" s="9"/>
      <c r="F114" s="15">
        <f>F5+E101</f>
        <v>1170</v>
      </c>
      <c r="G114" s="5"/>
      <c r="H114" s="15" t="s">
        <v>84</v>
      </c>
      <c r="I114" s="15"/>
      <c r="J114" s="16">
        <f>J5+0.5*J6</f>
        <v>2346.42</v>
      </c>
      <c r="K114" s="9"/>
      <c r="L114" s="9"/>
      <c r="M114" s="7"/>
      <c r="N114" s="8"/>
      <c r="O114" s="9"/>
      <c r="P114" s="9"/>
      <c r="Q114" s="9"/>
      <c r="R114" s="9"/>
      <c r="S114" s="9"/>
      <c r="T114" s="9"/>
      <c r="U114" s="9"/>
      <c r="V114" s="9"/>
      <c r="W114" s="7"/>
      <c r="X114" s="7"/>
      <c r="Y114" s="7"/>
      <c r="Z114" s="7"/>
      <c r="AA114" s="7"/>
      <c r="AB114" s="7"/>
    </row>
    <row r="115" spans="1:28" x14ac:dyDescent="0.2">
      <c r="A115" s="7"/>
      <c r="B115" s="2" t="s">
        <v>137</v>
      </c>
      <c r="C115" s="9"/>
      <c r="D115" s="9"/>
      <c r="E115" s="9"/>
      <c r="F115" s="15"/>
      <c r="G115" s="5"/>
      <c r="H115" s="15" t="s">
        <v>85</v>
      </c>
      <c r="I115" s="15"/>
      <c r="J115" s="16">
        <f>E106</f>
        <v>1745.2400000000011</v>
      </c>
      <c r="K115" s="9"/>
      <c r="L115" s="9"/>
      <c r="M115" s="7"/>
      <c r="N115" s="9"/>
      <c r="O115" s="9"/>
      <c r="P115" s="9"/>
      <c r="Q115" s="9"/>
      <c r="R115" s="9"/>
      <c r="S115" s="9"/>
      <c r="T115" s="9"/>
      <c r="U115" s="9"/>
      <c r="V115" s="9"/>
      <c r="W115" s="7"/>
      <c r="X115" s="7"/>
      <c r="Y115" s="7"/>
      <c r="Z115" s="7"/>
      <c r="AA115" s="7"/>
      <c r="AB115" s="7"/>
    </row>
    <row r="116" spans="1:28" x14ac:dyDescent="0.2">
      <c r="A116" s="7"/>
      <c r="B116" s="17"/>
      <c r="C116" s="9" t="s">
        <v>80</v>
      </c>
      <c r="D116" s="9"/>
      <c r="E116" s="9"/>
      <c r="F116" s="15">
        <f>F7+(F45/D22)-E97</f>
        <v>8572.68</v>
      </c>
      <c r="G116" s="6" t="s">
        <v>135</v>
      </c>
      <c r="H116" s="15" t="s">
        <v>165</v>
      </c>
      <c r="I116" s="15"/>
      <c r="J116" s="16">
        <f>J7</f>
        <v>1900</v>
      </c>
      <c r="K116" s="9"/>
      <c r="L116" s="9"/>
      <c r="M116" s="7"/>
      <c r="N116" s="8"/>
      <c r="O116" s="9"/>
      <c r="P116" s="9"/>
      <c r="Q116" s="9"/>
      <c r="R116" s="9"/>
      <c r="S116" s="8"/>
      <c r="T116" s="9"/>
      <c r="U116" s="9"/>
      <c r="V116" s="9"/>
      <c r="W116" s="7"/>
      <c r="X116" s="7"/>
      <c r="Y116" s="7"/>
      <c r="Z116" s="7"/>
      <c r="AA116" s="7"/>
      <c r="AB116" s="7"/>
    </row>
    <row r="117" spans="1:28" x14ac:dyDescent="0.2">
      <c r="A117" s="7"/>
      <c r="B117" s="17"/>
      <c r="C117" s="9" t="s">
        <v>81</v>
      </c>
      <c r="D117" s="9"/>
      <c r="E117" s="9"/>
      <c r="F117" s="15">
        <f>G52*D22</f>
        <v>16105.100000000002</v>
      </c>
      <c r="G117" s="6" t="s">
        <v>136</v>
      </c>
      <c r="H117" s="15" t="s">
        <v>154</v>
      </c>
      <c r="I117" s="15"/>
      <c r="J117" s="16">
        <f>J8</f>
        <v>9320</v>
      </c>
      <c r="K117" s="9"/>
      <c r="L117" s="9"/>
      <c r="M117" s="7"/>
      <c r="N117" s="9"/>
      <c r="O117" s="9"/>
      <c r="P117" s="9"/>
      <c r="Q117" s="9"/>
      <c r="R117" s="9"/>
      <c r="S117" s="8"/>
      <c r="T117" s="9"/>
      <c r="U117" s="9"/>
      <c r="V117" s="9"/>
      <c r="W117" s="7"/>
      <c r="X117" s="7"/>
      <c r="Y117" s="7"/>
      <c r="Z117" s="7"/>
      <c r="AA117" s="7"/>
      <c r="AB117" s="7"/>
    </row>
    <row r="118" spans="1:28" x14ac:dyDescent="0.2">
      <c r="A118" s="7"/>
      <c r="B118" s="17"/>
      <c r="C118" s="9" t="s">
        <v>82</v>
      </c>
      <c r="D118" s="9"/>
      <c r="E118" s="9"/>
      <c r="F118" s="15">
        <f>E90</f>
        <v>552.91406233766406</v>
      </c>
      <c r="G118" s="15"/>
      <c r="H118" s="15" t="s">
        <v>88</v>
      </c>
      <c r="I118" s="15"/>
      <c r="J118" s="16">
        <f>G60*D22</f>
        <v>11724.5128</v>
      </c>
      <c r="K118" s="9"/>
      <c r="L118" s="9"/>
      <c r="M118" s="7"/>
      <c r="N118" s="8"/>
      <c r="O118" s="9"/>
      <c r="P118" s="9"/>
      <c r="Q118" s="9"/>
      <c r="R118" s="9"/>
      <c r="S118" s="8"/>
      <c r="T118" s="9"/>
      <c r="U118" s="9"/>
      <c r="V118" s="9"/>
      <c r="W118" s="7"/>
      <c r="X118" s="7"/>
      <c r="Y118" s="7"/>
      <c r="Z118" s="7"/>
      <c r="AA118" s="7"/>
      <c r="AB118" s="7"/>
    </row>
    <row r="119" spans="1:28" x14ac:dyDescent="0.2">
      <c r="A119" s="7"/>
      <c r="B119" s="2" t="s">
        <v>151</v>
      </c>
      <c r="C119" s="29"/>
      <c r="D119" s="9"/>
      <c r="E119" s="9"/>
      <c r="F119" s="15">
        <f>E76-E99</f>
        <v>128.57142857142844</v>
      </c>
      <c r="G119" s="6" t="s">
        <v>156</v>
      </c>
      <c r="H119" s="15" t="s">
        <v>89</v>
      </c>
      <c r="I119" s="15"/>
      <c r="J119" s="16">
        <f>E105+J10-E84</f>
        <v>747.96000000000049</v>
      </c>
      <c r="K119" s="34"/>
      <c r="L119" s="9"/>
      <c r="M119" s="7"/>
      <c r="N119" s="8"/>
      <c r="O119" s="9"/>
      <c r="P119" s="9"/>
      <c r="Q119" s="9"/>
      <c r="R119" s="9"/>
      <c r="S119" s="8"/>
      <c r="T119" s="9"/>
      <c r="U119" s="9"/>
      <c r="V119" s="9"/>
      <c r="W119" s="7"/>
      <c r="X119" s="7"/>
      <c r="Y119" s="7"/>
      <c r="Z119" s="7"/>
      <c r="AA119" s="7"/>
      <c r="AB119" s="7"/>
    </row>
    <row r="120" spans="1:28" x14ac:dyDescent="0.2">
      <c r="A120" s="7"/>
      <c r="B120" s="17"/>
      <c r="C120" s="8"/>
      <c r="D120" s="8"/>
      <c r="E120" s="8"/>
      <c r="F120" s="18"/>
      <c r="G120" s="15"/>
      <c r="H120" s="39" t="s">
        <v>108</v>
      </c>
      <c r="I120" s="15"/>
      <c r="J120" s="16">
        <f>E23*J6</f>
        <v>1025</v>
      </c>
      <c r="K120" s="9"/>
      <c r="L120" s="9"/>
      <c r="M120" s="7"/>
      <c r="N120" s="8"/>
      <c r="O120" s="9"/>
      <c r="P120" s="9"/>
      <c r="Q120" s="9"/>
      <c r="R120" s="9"/>
      <c r="S120" s="8"/>
      <c r="T120" s="9"/>
      <c r="U120" s="9"/>
      <c r="V120" s="9"/>
      <c r="W120" s="7"/>
      <c r="X120" s="7"/>
      <c r="Y120" s="7"/>
      <c r="Z120" s="7"/>
      <c r="AA120" s="7"/>
      <c r="AB120" s="7"/>
    </row>
    <row r="121" spans="1:28" x14ac:dyDescent="0.2">
      <c r="A121" s="7"/>
      <c r="B121" s="17"/>
      <c r="C121" s="9"/>
      <c r="D121" s="9"/>
      <c r="E121" s="9"/>
      <c r="F121" s="15"/>
      <c r="G121" s="15"/>
      <c r="H121" s="39" t="s">
        <v>122</v>
      </c>
      <c r="I121" s="15"/>
      <c r="J121" s="16">
        <f>K142</f>
        <v>380.13359999999921</v>
      </c>
      <c r="K121" s="9"/>
      <c r="L121" s="9"/>
      <c r="M121" s="7"/>
      <c r="N121" s="8"/>
      <c r="O121" s="9"/>
      <c r="P121" s="9"/>
      <c r="Q121" s="9"/>
      <c r="R121" s="9"/>
      <c r="S121" s="8"/>
      <c r="T121" s="9"/>
      <c r="U121" s="9"/>
      <c r="V121" s="9"/>
      <c r="W121" s="7"/>
      <c r="X121" s="7"/>
      <c r="Y121" s="7"/>
      <c r="Z121" s="7"/>
      <c r="AA121" s="7"/>
      <c r="AB121" s="7"/>
    </row>
    <row r="122" spans="1:28" x14ac:dyDescent="0.2">
      <c r="A122" s="7"/>
      <c r="B122" s="17"/>
      <c r="C122" s="8" t="s">
        <v>4</v>
      </c>
      <c r="D122" s="9"/>
      <c r="E122" s="9"/>
      <c r="F122" s="18">
        <f>F113-F114+SUM(F116:F121)</f>
        <v>35189.265490909092</v>
      </c>
      <c r="G122" s="15"/>
      <c r="H122" s="18" t="s">
        <v>4</v>
      </c>
      <c r="I122" s="18"/>
      <c r="J122" s="33">
        <f>SUM(J113:J121)</f>
        <v>35189.2664</v>
      </c>
      <c r="K122" s="9"/>
      <c r="L122" s="9"/>
      <c r="M122" s="7"/>
      <c r="N122" s="8"/>
      <c r="O122" s="9"/>
      <c r="P122" s="9"/>
      <c r="Q122" s="9"/>
      <c r="R122" s="9"/>
      <c r="S122" s="8"/>
      <c r="T122" s="9"/>
      <c r="U122" s="9"/>
      <c r="V122" s="9"/>
      <c r="W122" s="7"/>
      <c r="X122" s="7"/>
      <c r="Y122" s="7"/>
      <c r="Z122" s="7"/>
      <c r="AA122" s="7"/>
      <c r="AB122" s="7"/>
    </row>
    <row r="123" spans="1:28" x14ac:dyDescent="0.2">
      <c r="A123" s="7"/>
      <c r="B123" s="17"/>
      <c r="C123" s="9"/>
      <c r="D123" s="9"/>
      <c r="E123" s="9"/>
      <c r="F123" s="15"/>
      <c r="G123" s="15"/>
      <c r="H123" s="15"/>
      <c r="I123" s="15"/>
      <c r="J123" s="16"/>
      <c r="K123" s="9"/>
      <c r="L123" s="9"/>
      <c r="M123" s="7"/>
      <c r="N123" s="8"/>
      <c r="O123" s="9"/>
      <c r="P123" s="9"/>
      <c r="Q123" s="9"/>
      <c r="R123" s="9"/>
      <c r="S123" s="8"/>
      <c r="T123" s="9"/>
      <c r="U123" s="9"/>
      <c r="V123" s="9"/>
      <c r="W123" s="7"/>
      <c r="X123" s="7"/>
      <c r="Y123" s="7"/>
      <c r="Z123" s="7"/>
      <c r="AA123" s="7"/>
      <c r="AB123" s="7"/>
    </row>
    <row r="124" spans="1:28" x14ac:dyDescent="0.2">
      <c r="A124" s="7"/>
      <c r="B124" s="17"/>
      <c r="C124" s="8" t="s">
        <v>90</v>
      </c>
      <c r="D124" s="8"/>
      <c r="E124" s="9"/>
      <c r="F124" s="15"/>
      <c r="G124" s="15"/>
      <c r="H124" s="15"/>
      <c r="I124" s="15"/>
      <c r="J124" s="16"/>
      <c r="K124" s="9"/>
      <c r="L124" s="9"/>
      <c r="M124" s="7"/>
      <c r="N124" s="9"/>
      <c r="O124" s="9"/>
      <c r="P124" s="9"/>
      <c r="Q124" s="9"/>
      <c r="R124" s="9"/>
      <c r="S124" s="9"/>
      <c r="T124" s="9"/>
      <c r="U124" s="9"/>
      <c r="V124" s="9"/>
      <c r="W124" s="7"/>
      <c r="X124" s="7"/>
      <c r="Y124" s="7"/>
      <c r="Z124" s="7"/>
      <c r="AA124" s="7"/>
      <c r="AB124" s="7"/>
    </row>
    <row r="125" spans="1:28" x14ac:dyDescent="0.2">
      <c r="A125" s="7"/>
      <c r="B125" s="32" t="s">
        <v>101</v>
      </c>
      <c r="C125" s="8"/>
      <c r="D125" s="8"/>
      <c r="E125" s="8"/>
      <c r="F125" s="18"/>
      <c r="G125" s="18" t="s">
        <v>75</v>
      </c>
      <c r="H125" s="18"/>
      <c r="I125" s="18"/>
      <c r="J125" s="33"/>
      <c r="K125" s="9"/>
      <c r="L125" s="9"/>
      <c r="M125" s="7"/>
      <c r="N125" s="9"/>
      <c r="O125" s="9"/>
      <c r="P125" s="9"/>
      <c r="Q125" s="9"/>
      <c r="R125" s="9"/>
      <c r="S125" s="9"/>
      <c r="T125" s="9"/>
      <c r="U125" s="9"/>
      <c r="V125" s="9"/>
      <c r="W125" s="7"/>
      <c r="X125" s="7"/>
      <c r="Y125" s="7"/>
      <c r="Z125" s="7"/>
      <c r="AA125" s="7"/>
      <c r="AB125" s="7"/>
    </row>
    <row r="126" spans="1:28" x14ac:dyDescent="0.2">
      <c r="A126" s="7"/>
      <c r="B126" s="2" t="s">
        <v>131</v>
      </c>
      <c r="C126" s="9"/>
      <c r="D126" s="9"/>
      <c r="E126" s="9"/>
      <c r="F126" s="15"/>
      <c r="G126" s="6" t="s">
        <v>134</v>
      </c>
      <c r="H126" s="15"/>
      <c r="I126" s="15"/>
      <c r="J126" s="16"/>
      <c r="K126" s="9"/>
      <c r="L126" s="9"/>
      <c r="M126" s="7"/>
      <c r="N126" s="8"/>
      <c r="O126" s="9"/>
      <c r="P126" s="9"/>
      <c r="Q126" s="9"/>
      <c r="R126" s="9"/>
      <c r="S126" s="9"/>
      <c r="T126" s="9"/>
      <c r="U126" s="9"/>
      <c r="V126" s="9"/>
      <c r="W126" s="7"/>
      <c r="X126" s="7"/>
      <c r="Y126" s="7"/>
      <c r="Z126" s="7"/>
      <c r="AA126" s="7"/>
      <c r="AB126" s="7"/>
    </row>
    <row r="127" spans="1:28" x14ac:dyDescent="0.2">
      <c r="A127" s="7"/>
      <c r="B127" s="3"/>
      <c r="C127" s="9" t="s">
        <v>77</v>
      </c>
      <c r="D127" s="9"/>
      <c r="E127" s="9"/>
      <c r="F127" s="15">
        <f>F113</f>
        <v>11000</v>
      </c>
      <c r="G127" s="5"/>
      <c r="H127" s="15" t="s">
        <v>83</v>
      </c>
      <c r="I127" s="15"/>
      <c r="J127" s="16">
        <f>J113</f>
        <v>6000</v>
      </c>
      <c r="K127" s="9"/>
      <c r="L127" s="9"/>
      <c r="M127" s="7"/>
      <c r="N127" s="8"/>
      <c r="O127" s="9"/>
      <c r="P127" s="9"/>
      <c r="Q127" s="9"/>
      <c r="R127" s="9"/>
      <c r="S127" s="9"/>
      <c r="T127" s="9"/>
      <c r="U127" s="9"/>
      <c r="V127" s="9"/>
      <c r="W127" s="7"/>
      <c r="X127" s="7"/>
      <c r="Y127" s="7"/>
      <c r="Z127" s="7"/>
      <c r="AA127" s="7"/>
      <c r="AB127" s="7"/>
    </row>
    <row r="128" spans="1:28" x14ac:dyDescent="0.2">
      <c r="A128" s="7"/>
      <c r="B128" s="3"/>
      <c r="C128" s="9" t="s">
        <v>78</v>
      </c>
      <c r="D128" s="9"/>
      <c r="E128" s="9"/>
      <c r="F128" s="15">
        <f>F114+I101</f>
        <v>1340</v>
      </c>
      <c r="G128" s="5"/>
      <c r="H128" s="15" t="s">
        <v>84</v>
      </c>
      <c r="I128" s="15"/>
      <c r="J128" s="16">
        <f>J114</f>
        <v>2346.42</v>
      </c>
      <c r="K128" s="9"/>
      <c r="L128" s="9"/>
      <c r="M128" s="7"/>
      <c r="N128" s="8"/>
      <c r="O128" s="9"/>
      <c r="P128" s="9"/>
      <c r="Q128" s="9"/>
      <c r="R128" s="9"/>
      <c r="S128" s="9"/>
      <c r="T128" s="9"/>
      <c r="U128" s="9"/>
      <c r="V128" s="9"/>
      <c r="W128" s="7"/>
      <c r="X128" s="7"/>
      <c r="Y128" s="7"/>
      <c r="Z128" s="7"/>
      <c r="AA128" s="7"/>
      <c r="AB128" s="7"/>
    </row>
    <row r="129" spans="1:28" x14ac:dyDescent="0.2">
      <c r="A129" s="7"/>
      <c r="B129" s="2" t="s">
        <v>137</v>
      </c>
      <c r="C129" s="9" t="s">
        <v>79</v>
      </c>
      <c r="D129" s="9"/>
      <c r="E129" s="9"/>
      <c r="F129" s="15">
        <f>F127-F128</f>
        <v>9660</v>
      </c>
      <c r="G129" s="5"/>
      <c r="H129" s="15" t="s">
        <v>85</v>
      </c>
      <c r="I129" s="15"/>
      <c r="J129" s="16">
        <f>K106</f>
        <v>3620.9600000000023</v>
      </c>
      <c r="K129" s="9"/>
      <c r="L129" s="9"/>
      <c r="M129" s="7"/>
      <c r="N129" s="8"/>
      <c r="O129" s="9"/>
      <c r="P129" s="9"/>
      <c r="Q129" s="9"/>
      <c r="R129" s="9"/>
      <c r="S129" s="9"/>
      <c r="T129" s="9"/>
      <c r="U129" s="9"/>
      <c r="V129" s="9"/>
      <c r="W129" s="7"/>
      <c r="X129" s="7"/>
      <c r="Y129" s="7"/>
      <c r="Z129" s="7"/>
      <c r="AA129" s="7"/>
      <c r="AB129" s="7"/>
    </row>
    <row r="130" spans="1:28" x14ac:dyDescent="0.2">
      <c r="A130" s="7"/>
      <c r="B130" s="17"/>
      <c r="C130" s="9" t="s">
        <v>80</v>
      </c>
      <c r="D130" s="9"/>
      <c r="E130" s="9"/>
      <c r="F130" s="15">
        <f>F116+(F45/D22)-I97</f>
        <v>8945.36</v>
      </c>
      <c r="G130" s="6" t="s">
        <v>135</v>
      </c>
      <c r="H130" s="15" t="s">
        <v>165</v>
      </c>
      <c r="I130" s="15"/>
      <c r="J130" s="16">
        <f>J7</f>
        <v>1900</v>
      </c>
      <c r="K130" s="9"/>
      <c r="L130" s="9"/>
      <c r="M130" s="7"/>
      <c r="N130" s="8"/>
      <c r="O130" s="9"/>
      <c r="P130" s="9"/>
      <c r="Q130" s="9"/>
      <c r="R130" s="9"/>
      <c r="S130" s="9"/>
      <c r="T130" s="9"/>
      <c r="U130" s="9"/>
      <c r="V130" s="9"/>
      <c r="W130" s="7"/>
      <c r="X130" s="7"/>
      <c r="Y130" s="7"/>
      <c r="Z130" s="7"/>
      <c r="AA130" s="7"/>
      <c r="AB130" s="7"/>
    </row>
    <row r="131" spans="1:28" x14ac:dyDescent="0.2">
      <c r="A131" s="7"/>
      <c r="B131" s="17"/>
      <c r="C131" s="9" t="s">
        <v>81</v>
      </c>
      <c r="D131" s="9"/>
      <c r="E131" s="9"/>
      <c r="F131" s="15">
        <f>K52*D22</f>
        <v>16105.100000000002</v>
      </c>
      <c r="G131" s="6" t="s">
        <v>136</v>
      </c>
      <c r="H131" s="15" t="s">
        <v>154</v>
      </c>
      <c r="I131" s="15"/>
      <c r="J131" s="16">
        <v>0</v>
      </c>
      <c r="K131" s="34"/>
      <c r="L131" s="9"/>
      <c r="M131" s="7"/>
      <c r="N131" s="8"/>
      <c r="O131" s="9"/>
      <c r="P131" s="9"/>
      <c r="Q131" s="9"/>
      <c r="R131" s="9"/>
      <c r="S131" s="9"/>
      <c r="T131" s="9"/>
      <c r="U131" s="9"/>
      <c r="V131" s="9"/>
      <c r="W131" s="7"/>
      <c r="X131" s="7"/>
      <c r="Y131" s="7"/>
      <c r="Z131" s="7"/>
      <c r="AA131" s="7"/>
      <c r="AB131" s="7"/>
    </row>
    <row r="132" spans="1:28" x14ac:dyDescent="0.2">
      <c r="A132" s="7"/>
      <c r="B132" s="17"/>
      <c r="C132" s="9" t="s">
        <v>82</v>
      </c>
      <c r="D132" s="9"/>
      <c r="E132" s="9"/>
      <c r="F132" s="15">
        <f>I90</f>
        <v>-7186.5945090909026</v>
      </c>
      <c r="G132" s="15"/>
      <c r="H132" s="15" t="s">
        <v>88</v>
      </c>
      <c r="I132" s="15"/>
      <c r="J132" s="16">
        <f>K60*D22</f>
        <v>11724.5128</v>
      </c>
      <c r="K132" s="9"/>
      <c r="L132" s="9"/>
      <c r="M132" s="7"/>
      <c r="N132" s="8"/>
      <c r="O132" s="9"/>
      <c r="P132" s="9"/>
      <c r="Q132" s="9"/>
      <c r="R132" s="9"/>
      <c r="S132" s="9"/>
      <c r="T132" s="9"/>
      <c r="U132" s="9"/>
      <c r="V132" s="9"/>
      <c r="W132" s="7"/>
      <c r="X132" s="7"/>
      <c r="Y132" s="7"/>
      <c r="Z132" s="7"/>
      <c r="AA132" s="7"/>
      <c r="AB132" s="7"/>
    </row>
    <row r="133" spans="1:28" x14ac:dyDescent="0.2">
      <c r="A133" s="7"/>
      <c r="B133" s="2"/>
      <c r="C133" s="9"/>
      <c r="D133" s="9"/>
      <c r="E133" s="9"/>
      <c r="F133" s="15"/>
      <c r="G133" s="6" t="s">
        <v>155</v>
      </c>
      <c r="H133" s="15" t="s">
        <v>89</v>
      </c>
      <c r="I133" s="15"/>
      <c r="J133" s="16">
        <f>K105-I84</f>
        <v>1551.8400000000011</v>
      </c>
      <c r="K133" s="9"/>
      <c r="L133" s="9"/>
      <c r="M133" s="7"/>
      <c r="N133" s="9"/>
      <c r="O133" s="9"/>
      <c r="P133" s="9"/>
      <c r="Q133" s="9"/>
      <c r="R133" s="9"/>
      <c r="S133" s="9"/>
      <c r="T133" s="9"/>
      <c r="U133" s="9"/>
      <c r="V133" s="9"/>
      <c r="W133" s="7"/>
      <c r="X133" s="7"/>
      <c r="Y133" s="7"/>
      <c r="Z133" s="7"/>
      <c r="AA133" s="7"/>
      <c r="AB133" s="7"/>
    </row>
    <row r="134" spans="1:28" x14ac:dyDescent="0.2">
      <c r="A134" s="7"/>
      <c r="B134" s="17"/>
      <c r="C134" s="9"/>
      <c r="D134" s="9"/>
      <c r="E134" s="9"/>
      <c r="F134" s="15"/>
      <c r="G134" s="15"/>
      <c r="H134" s="39" t="s">
        <v>161</v>
      </c>
      <c r="I134" s="15"/>
      <c r="J134" s="16">
        <f>L142</f>
        <v>380.13360000000011</v>
      </c>
      <c r="K134" s="9"/>
      <c r="L134" s="9"/>
      <c r="M134" s="7"/>
      <c r="N134" s="9"/>
      <c r="O134" s="9"/>
      <c r="P134" s="9"/>
      <c r="Q134" s="9"/>
      <c r="R134" s="9"/>
      <c r="S134" s="9"/>
      <c r="T134" s="9"/>
      <c r="U134" s="9"/>
      <c r="V134" s="9"/>
      <c r="W134" s="7"/>
      <c r="X134" s="7"/>
      <c r="Y134" s="7"/>
      <c r="Z134" s="7"/>
      <c r="AA134" s="7"/>
      <c r="AB134" s="7"/>
    </row>
    <row r="135" spans="1:28" ht="13.5" thickBot="1" x14ac:dyDescent="0.25">
      <c r="A135" s="7"/>
      <c r="B135" s="20"/>
      <c r="C135" s="21" t="s">
        <v>4</v>
      </c>
      <c r="D135" s="21"/>
      <c r="E135" s="21"/>
      <c r="F135" s="23">
        <f>SUM(F129:F133)</f>
        <v>27523.865490909106</v>
      </c>
      <c r="G135" s="24"/>
      <c r="H135" s="23" t="s">
        <v>4</v>
      </c>
      <c r="I135" s="23"/>
      <c r="J135" s="25">
        <f>SUM(J127:J134)</f>
        <v>27523.866400000003</v>
      </c>
      <c r="K135" s="8"/>
      <c r="L135" s="9"/>
      <c r="M135" s="7"/>
      <c r="N135" s="8"/>
      <c r="O135" s="9"/>
      <c r="P135" s="9"/>
      <c r="Q135" s="9"/>
      <c r="R135" s="9"/>
      <c r="S135" s="9"/>
      <c r="T135" s="9"/>
      <c r="U135" s="9"/>
      <c r="V135" s="9"/>
      <c r="W135" s="7"/>
      <c r="X135" s="7"/>
      <c r="Y135" s="7"/>
      <c r="Z135" s="7"/>
      <c r="AA135" s="7"/>
      <c r="AB135" s="7"/>
    </row>
    <row r="136" spans="1:28" x14ac:dyDescent="0.2">
      <c r="A136" s="7"/>
      <c r="B136" s="7"/>
      <c r="C136" s="7"/>
      <c r="D136" s="7"/>
      <c r="E136" s="7"/>
      <c r="F136" s="15"/>
      <c r="G136" s="7"/>
      <c r="H136" s="7"/>
      <c r="I136" s="7"/>
      <c r="J136" s="7"/>
      <c r="K136" s="7"/>
      <c r="L136" s="7"/>
      <c r="M136" s="7"/>
      <c r="N136" s="9"/>
      <c r="O136" s="9"/>
      <c r="P136" s="9"/>
      <c r="Q136" s="9"/>
      <c r="R136" s="9"/>
      <c r="S136" s="9"/>
      <c r="T136" s="9"/>
      <c r="U136" s="9"/>
      <c r="V136" s="9"/>
      <c r="W136" s="7"/>
      <c r="X136" s="7"/>
      <c r="Y136" s="7"/>
      <c r="Z136" s="7"/>
      <c r="AA136" s="7"/>
      <c r="AB136" s="7"/>
    </row>
    <row r="137" spans="1:28" ht="13.5" thickBo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9"/>
      <c r="O137" s="9"/>
      <c r="P137" s="9"/>
      <c r="Q137" s="9"/>
      <c r="R137" s="9"/>
      <c r="S137" s="9"/>
      <c r="T137" s="9"/>
      <c r="U137" s="9"/>
      <c r="V137" s="9"/>
      <c r="W137" s="7"/>
      <c r="X137" s="7"/>
      <c r="Y137" s="7"/>
      <c r="Z137" s="7"/>
      <c r="AA137" s="7"/>
      <c r="AB137" s="7"/>
    </row>
    <row r="138" spans="1:28" ht="13.5" thickBot="1" x14ac:dyDescent="0.25">
      <c r="A138" s="7"/>
      <c r="B138" s="7"/>
      <c r="C138" s="38"/>
      <c r="D138" s="12"/>
      <c r="E138" s="12"/>
      <c r="F138" s="12"/>
      <c r="G138" s="12"/>
      <c r="H138" s="12"/>
      <c r="I138" s="12"/>
      <c r="J138" s="26"/>
      <c r="K138" s="10" t="s">
        <v>157</v>
      </c>
      <c r="L138" s="26"/>
      <c r="M138" s="7"/>
      <c r="N138" s="9"/>
      <c r="O138" s="9"/>
      <c r="P138" s="9"/>
      <c r="Q138" s="9"/>
      <c r="R138" s="9"/>
      <c r="S138" s="9"/>
      <c r="T138" s="9"/>
      <c r="U138" s="9"/>
      <c r="V138" s="9"/>
      <c r="W138" s="7"/>
      <c r="X138" s="7"/>
      <c r="Y138" s="7"/>
      <c r="Z138" s="7"/>
      <c r="AA138" s="7"/>
      <c r="AB138" s="7"/>
    </row>
    <row r="139" spans="1:28" x14ac:dyDescent="0.2">
      <c r="A139" s="7"/>
      <c r="B139" s="7"/>
      <c r="C139" s="45" t="s">
        <v>110</v>
      </c>
      <c r="D139" s="46" t="s">
        <v>113</v>
      </c>
      <c r="E139" s="46" t="s">
        <v>111</v>
      </c>
      <c r="F139" s="46" t="s">
        <v>112</v>
      </c>
      <c r="G139" s="46" t="s">
        <v>114</v>
      </c>
      <c r="H139" s="46" t="s">
        <v>113</v>
      </c>
      <c r="I139" s="46" t="s">
        <v>118</v>
      </c>
      <c r="J139" s="47" t="s">
        <v>119</v>
      </c>
      <c r="K139" s="53" t="s">
        <v>118</v>
      </c>
      <c r="L139" s="54" t="s">
        <v>119</v>
      </c>
      <c r="M139" s="61"/>
      <c r="N139" s="8"/>
      <c r="O139" s="8"/>
      <c r="P139" s="8"/>
      <c r="Q139" s="9"/>
      <c r="R139" s="9"/>
      <c r="S139" s="9"/>
      <c r="T139" s="9"/>
      <c r="U139" s="9"/>
      <c r="V139" s="9"/>
      <c r="W139" s="7"/>
      <c r="X139" s="7"/>
      <c r="Y139" s="7"/>
      <c r="Z139" s="7"/>
      <c r="AA139" s="7"/>
      <c r="AB139" s="7"/>
    </row>
    <row r="140" spans="1:28" x14ac:dyDescent="0.2">
      <c r="A140" s="7"/>
      <c r="B140" s="7"/>
      <c r="C140" s="48" t="s">
        <v>115</v>
      </c>
      <c r="D140" s="41">
        <f>+E69</f>
        <v>2245.7851239669421</v>
      </c>
      <c r="E140" s="41">
        <f>F40*3-(F40/D22)*3</f>
        <v>1397.5499999999993</v>
      </c>
      <c r="F140" s="41">
        <f>E140</f>
        <v>1397.5499999999993</v>
      </c>
      <c r="G140" s="41">
        <f>F40*3-(F40)*3/D22</f>
        <v>1397.5500000000002</v>
      </c>
      <c r="H140" s="41">
        <f>F40*3-(F40)*3/D22</f>
        <v>1397.5500000000002</v>
      </c>
      <c r="I140" s="41">
        <f>E140+F140</f>
        <v>2795.0999999999985</v>
      </c>
      <c r="J140" s="49">
        <f>G140+H140</f>
        <v>2795.1000000000004</v>
      </c>
      <c r="K140" s="55">
        <f>D147+E147</f>
        <v>929.22450909090821</v>
      </c>
      <c r="L140" s="56">
        <f>F147+G147</f>
        <v>760.26719999999932</v>
      </c>
      <c r="M140" s="7"/>
      <c r="N140" s="9"/>
      <c r="O140" s="9"/>
      <c r="P140" s="9"/>
      <c r="Q140" s="9"/>
      <c r="R140" s="9"/>
      <c r="S140" s="9"/>
      <c r="T140" s="9"/>
      <c r="U140" s="9"/>
      <c r="V140" s="9"/>
      <c r="W140" s="7"/>
      <c r="X140" s="7"/>
      <c r="Y140" s="7"/>
      <c r="Z140" s="7"/>
      <c r="AA140" s="7"/>
      <c r="AB140" s="7"/>
    </row>
    <row r="141" spans="1:28" x14ac:dyDescent="0.2">
      <c r="A141" s="7"/>
      <c r="B141" s="7"/>
      <c r="C141" s="48" t="s">
        <v>116</v>
      </c>
      <c r="D141" s="41"/>
      <c r="E141" s="41"/>
      <c r="F141" s="41"/>
      <c r="G141" s="41"/>
      <c r="H141" s="41"/>
      <c r="I141" s="41"/>
      <c r="J141" s="49"/>
      <c r="K141" s="57" t="s">
        <v>158</v>
      </c>
      <c r="L141" s="58" t="s">
        <v>158</v>
      </c>
      <c r="M141" s="7"/>
      <c r="N141" s="9"/>
      <c r="O141" s="9"/>
      <c r="P141" s="9"/>
      <c r="Q141" s="9"/>
      <c r="R141" s="9"/>
      <c r="S141" s="9"/>
      <c r="T141" s="9"/>
      <c r="U141" s="9"/>
      <c r="V141" s="9"/>
      <c r="W141" s="7"/>
      <c r="X141" s="7"/>
      <c r="Y141" s="7"/>
      <c r="Z141" s="7"/>
      <c r="AA141" s="7"/>
      <c r="AB141" s="7"/>
    </row>
    <row r="142" spans="1:28" ht="13.5" thickBot="1" x14ac:dyDescent="0.25">
      <c r="A142" s="7"/>
      <c r="B142" s="7"/>
      <c r="C142" s="48" t="s">
        <v>27</v>
      </c>
      <c r="D142" s="41">
        <f>+E74</f>
        <v>1596.6942148760331</v>
      </c>
      <c r="E142" s="41">
        <f>F44*3-(F44/D22)*3</f>
        <v>1017.4164000000001</v>
      </c>
      <c r="F142" s="41">
        <f>E142</f>
        <v>1017.4164000000001</v>
      </c>
      <c r="G142" s="41">
        <f>E142</f>
        <v>1017.4164000000001</v>
      </c>
      <c r="H142" s="41">
        <f>F142</f>
        <v>1017.4164000000001</v>
      </c>
      <c r="I142" s="41">
        <f>E142+F142</f>
        <v>2034.8328000000001</v>
      </c>
      <c r="J142" s="49">
        <f>H142+G142</f>
        <v>2034.8328000000001</v>
      </c>
      <c r="K142" s="59">
        <f>F147</f>
        <v>380.13359999999921</v>
      </c>
      <c r="L142" s="60">
        <f>H147</f>
        <v>380.13360000000011</v>
      </c>
      <c r="M142" s="7"/>
      <c r="N142" s="9"/>
      <c r="O142" s="9"/>
      <c r="P142" s="9"/>
      <c r="Q142" s="9"/>
      <c r="R142" s="9"/>
      <c r="S142" s="9"/>
      <c r="T142" s="9"/>
      <c r="U142" s="9"/>
      <c r="V142" s="9"/>
      <c r="W142" s="7"/>
      <c r="X142" s="7"/>
      <c r="Y142" s="7"/>
      <c r="Z142" s="7"/>
      <c r="AA142" s="7"/>
      <c r="AB142" s="7"/>
    </row>
    <row r="143" spans="1:28" x14ac:dyDescent="0.2">
      <c r="A143" s="7"/>
      <c r="B143" s="7"/>
      <c r="C143" s="48" t="s">
        <v>117</v>
      </c>
      <c r="D143" s="41">
        <v>0</v>
      </c>
      <c r="E143" s="41">
        <f>F22*E32</f>
        <v>100</v>
      </c>
      <c r="F143" s="41">
        <v>0</v>
      </c>
      <c r="G143" s="41">
        <v>0</v>
      </c>
      <c r="H143" s="41">
        <v>0</v>
      </c>
      <c r="I143" s="41">
        <f>E143</f>
        <v>100</v>
      </c>
      <c r="J143" s="49"/>
      <c r="K143" s="19"/>
      <c r="L143" s="19"/>
      <c r="M143" s="7"/>
      <c r="N143" s="8"/>
      <c r="O143" s="9"/>
      <c r="P143" s="9"/>
      <c r="Q143" s="9"/>
      <c r="R143" s="9"/>
      <c r="S143" s="9"/>
      <c r="T143" s="9"/>
      <c r="U143" s="9"/>
      <c r="V143" s="9"/>
      <c r="W143" s="7"/>
      <c r="X143" s="7"/>
      <c r="Y143" s="7"/>
      <c r="Z143" s="7"/>
      <c r="AA143" s="7"/>
      <c r="AB143" s="7"/>
    </row>
    <row r="144" spans="1:28" x14ac:dyDescent="0.2">
      <c r="A144" s="7"/>
      <c r="B144" s="7"/>
      <c r="C144" s="48"/>
      <c r="D144" s="41"/>
      <c r="E144" s="41"/>
      <c r="F144" s="41"/>
      <c r="G144" s="41"/>
      <c r="H144" s="41"/>
      <c r="I144" s="41"/>
      <c r="J144" s="49"/>
      <c r="K144" s="19"/>
      <c r="L144" s="19"/>
      <c r="M144" s="7"/>
      <c r="N144" s="9"/>
      <c r="O144" s="9"/>
      <c r="P144" s="9"/>
      <c r="Q144" s="9"/>
      <c r="R144" s="9"/>
      <c r="S144" s="9"/>
      <c r="T144" s="9"/>
      <c r="U144" s="9"/>
      <c r="V144" s="9"/>
      <c r="W144" s="7"/>
      <c r="X144" s="7"/>
      <c r="Y144" s="7"/>
      <c r="Z144" s="7"/>
      <c r="AA144" s="7"/>
      <c r="AB144" s="7"/>
    </row>
    <row r="145" spans="1:28" x14ac:dyDescent="0.2">
      <c r="A145" s="7"/>
      <c r="B145" s="7"/>
      <c r="C145" s="48" t="s">
        <v>126</v>
      </c>
      <c r="D145" s="41"/>
      <c r="E145" s="41"/>
      <c r="F145" s="41"/>
      <c r="G145" s="41"/>
      <c r="H145" s="41"/>
      <c r="I145" s="41"/>
      <c r="J145" s="49"/>
      <c r="K145" s="19"/>
      <c r="L145" s="19"/>
      <c r="M145" s="7"/>
      <c r="N145" s="8"/>
      <c r="O145" s="9"/>
      <c r="P145" s="9"/>
      <c r="Q145" s="9"/>
      <c r="R145" s="9"/>
      <c r="S145" s="8"/>
      <c r="T145" s="9"/>
      <c r="U145" s="9"/>
      <c r="V145" s="9"/>
      <c r="W145" s="7"/>
      <c r="X145" s="7"/>
      <c r="Y145" s="7"/>
      <c r="Z145" s="7"/>
      <c r="AA145" s="7"/>
      <c r="AB145" s="7"/>
    </row>
    <row r="146" spans="1:28" x14ac:dyDescent="0.2">
      <c r="A146" s="7"/>
      <c r="B146" s="7"/>
      <c r="C146" s="48" t="s">
        <v>127</v>
      </c>
      <c r="D146" s="41"/>
      <c r="E146" s="41">
        <f>E145</f>
        <v>0</v>
      </c>
      <c r="F146" s="41">
        <f>E146+F145</f>
        <v>0</v>
      </c>
      <c r="G146" s="41"/>
      <c r="H146" s="41"/>
      <c r="I146" s="41"/>
      <c r="J146" s="49"/>
      <c r="K146" s="19"/>
      <c r="L146" s="19"/>
      <c r="M146" s="7"/>
      <c r="N146" s="9"/>
      <c r="O146" s="9"/>
      <c r="P146" s="9"/>
      <c r="Q146" s="9"/>
      <c r="R146" s="9"/>
      <c r="S146" s="8"/>
      <c r="T146" s="9"/>
      <c r="U146" s="9"/>
      <c r="V146" s="9"/>
      <c r="W146" s="7"/>
      <c r="X146" s="7"/>
      <c r="Y146" s="7"/>
      <c r="Z146" s="7"/>
      <c r="AA146" s="7"/>
      <c r="AB146" s="7"/>
    </row>
    <row r="147" spans="1:28" ht="13.5" thickBot="1" x14ac:dyDescent="0.25">
      <c r="A147" s="7"/>
      <c r="B147" s="7"/>
      <c r="C147" s="50" t="s">
        <v>162</v>
      </c>
      <c r="D147" s="51">
        <f>D140-D142-D143</f>
        <v>649.09090909090901</v>
      </c>
      <c r="E147" s="51">
        <f>E140-E142-E143</f>
        <v>280.13359999999921</v>
      </c>
      <c r="F147" s="51">
        <f>F140-F142-F143</f>
        <v>380.13359999999921</v>
      </c>
      <c r="G147" s="51">
        <f>G140-G142-G143</f>
        <v>380.13360000000011</v>
      </c>
      <c r="H147" s="51">
        <f>H140-H142-H143</f>
        <v>380.13360000000011</v>
      </c>
      <c r="I147" s="51"/>
      <c r="J147" s="52"/>
      <c r="K147" s="19"/>
      <c r="L147" s="19"/>
      <c r="M147" s="7"/>
      <c r="N147" s="8"/>
      <c r="O147" s="9"/>
      <c r="P147" s="9"/>
      <c r="Q147" s="9"/>
      <c r="R147" s="9"/>
      <c r="S147" s="8"/>
      <c r="T147" s="9"/>
      <c r="U147" s="9"/>
      <c r="V147" s="9"/>
      <c r="W147" s="7"/>
      <c r="X147" s="7"/>
      <c r="Y147" s="7"/>
      <c r="Z147" s="7"/>
      <c r="AA147" s="7"/>
      <c r="AB147" s="7"/>
    </row>
    <row r="148" spans="1:28" x14ac:dyDescent="0.2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8"/>
      <c r="O148" s="9"/>
      <c r="P148" s="9"/>
      <c r="Q148" s="9"/>
      <c r="R148" s="9"/>
      <c r="S148" s="8"/>
      <c r="T148" s="9"/>
      <c r="U148" s="9"/>
      <c r="V148" s="9"/>
      <c r="W148" s="7"/>
      <c r="X148" s="7"/>
      <c r="Y148" s="7"/>
      <c r="Z148" s="7"/>
      <c r="AA148" s="7"/>
      <c r="AB148" s="7"/>
    </row>
    <row r="149" spans="1:28" x14ac:dyDescent="0.2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8"/>
      <c r="O149" s="9"/>
      <c r="P149" s="9"/>
      <c r="Q149" s="9"/>
      <c r="R149" s="9"/>
      <c r="S149" s="8"/>
      <c r="T149" s="9"/>
      <c r="U149" s="9"/>
      <c r="V149" s="9"/>
      <c r="W149" s="7"/>
      <c r="X149" s="7"/>
      <c r="Y149" s="7"/>
      <c r="Z149" s="7"/>
      <c r="AA149" s="7"/>
      <c r="AB149" s="7"/>
    </row>
    <row r="150" spans="1:28" x14ac:dyDescent="0.2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8"/>
      <c r="O150" s="9"/>
      <c r="P150" s="9"/>
      <c r="Q150" s="9"/>
      <c r="R150" s="9"/>
      <c r="S150" s="8"/>
      <c r="T150" s="9"/>
      <c r="U150" s="9"/>
      <c r="V150" s="9"/>
      <c r="W150" s="7"/>
      <c r="X150" s="7"/>
      <c r="Y150" s="7"/>
      <c r="Z150" s="7"/>
      <c r="AA150" s="7"/>
      <c r="AB150" s="7"/>
    </row>
    <row r="151" spans="1:28" x14ac:dyDescent="0.2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8"/>
      <c r="O151" s="9"/>
      <c r="P151" s="29"/>
      <c r="Q151" s="9"/>
      <c r="R151" s="9"/>
      <c r="S151" s="8"/>
      <c r="T151" s="9"/>
      <c r="U151" s="9"/>
      <c r="V151" s="9"/>
      <c r="W151" s="7"/>
      <c r="X151" s="7"/>
      <c r="Y151" s="7"/>
      <c r="Z151" s="7"/>
      <c r="AA151" s="7"/>
      <c r="AB151" s="7"/>
    </row>
    <row r="152" spans="1:28" x14ac:dyDescent="0.2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9"/>
      <c r="O152" s="9"/>
      <c r="P152" s="9"/>
      <c r="Q152" s="9"/>
      <c r="R152" s="9"/>
      <c r="S152" s="8"/>
      <c r="T152" s="9"/>
      <c r="U152" s="9"/>
      <c r="V152" s="9"/>
      <c r="W152" s="7"/>
      <c r="X152" s="7"/>
      <c r="Y152" s="7"/>
      <c r="Z152" s="7"/>
      <c r="AA152" s="7"/>
      <c r="AB152" s="7"/>
    </row>
    <row r="153" spans="1:28" x14ac:dyDescent="0.2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8"/>
      <c r="O153" s="9"/>
      <c r="P153" s="42"/>
      <c r="Q153" s="43"/>
      <c r="R153" s="43"/>
      <c r="S153" s="42"/>
      <c r="T153" s="42"/>
      <c r="U153" s="9"/>
      <c r="V153" s="9"/>
      <c r="W153" s="7"/>
      <c r="X153" s="7"/>
      <c r="Y153" s="7"/>
      <c r="Z153" s="7"/>
      <c r="AA153" s="7"/>
      <c r="AB153" s="7"/>
    </row>
    <row r="154" spans="1:28" x14ac:dyDescent="0.2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9"/>
      <c r="O154" s="9"/>
      <c r="P154" s="9"/>
      <c r="Q154" s="9"/>
      <c r="R154" s="9"/>
      <c r="S154" s="9"/>
      <c r="T154" s="9"/>
      <c r="U154" s="9"/>
      <c r="V154" s="9"/>
      <c r="W154" s="7"/>
      <c r="X154" s="7"/>
      <c r="Y154" s="7"/>
      <c r="Z154" s="7"/>
      <c r="AA154" s="7"/>
      <c r="AB154" s="7"/>
    </row>
    <row r="155" spans="1:28" x14ac:dyDescent="0.2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9"/>
      <c r="O155" s="9"/>
      <c r="P155" s="9"/>
      <c r="Q155" s="9"/>
      <c r="R155" s="9"/>
      <c r="S155" s="9"/>
      <c r="T155" s="9"/>
      <c r="U155" s="9"/>
      <c r="V155" s="9"/>
      <c r="W155" s="7"/>
      <c r="X155" s="7"/>
      <c r="Y155" s="7"/>
      <c r="Z155" s="7"/>
      <c r="AA155" s="7"/>
      <c r="AB155" s="7"/>
    </row>
    <row r="156" spans="1:28" x14ac:dyDescent="0.2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8"/>
      <c r="O156" s="9"/>
      <c r="P156" s="9"/>
      <c r="Q156" s="9"/>
      <c r="R156" s="9"/>
      <c r="S156" s="9"/>
      <c r="T156" s="9"/>
      <c r="U156" s="9"/>
      <c r="V156" s="9"/>
      <c r="W156" s="7"/>
      <c r="X156" s="7"/>
      <c r="Y156" s="7"/>
      <c r="Z156" s="7"/>
      <c r="AA156" s="7"/>
      <c r="AB156" s="7"/>
    </row>
    <row r="157" spans="1:28" x14ac:dyDescent="0.2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8"/>
      <c r="O157" s="9"/>
      <c r="P157" s="9"/>
      <c r="Q157" s="9"/>
      <c r="R157" s="9"/>
      <c r="S157" s="9"/>
      <c r="T157" s="9"/>
      <c r="U157" s="9"/>
      <c r="V157" s="9"/>
      <c r="W157" s="7"/>
      <c r="X157" s="7"/>
      <c r="Y157" s="7"/>
      <c r="Z157" s="7"/>
      <c r="AA157" s="7"/>
      <c r="AB157" s="7"/>
    </row>
    <row r="158" spans="1:28" x14ac:dyDescent="0.2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8"/>
      <c r="O158" s="9"/>
      <c r="P158" s="9"/>
      <c r="Q158" s="9"/>
      <c r="R158" s="9"/>
      <c r="S158" s="9"/>
      <c r="T158" s="9"/>
      <c r="U158" s="9"/>
      <c r="V158" s="9"/>
      <c r="W158" s="7"/>
      <c r="X158" s="7"/>
      <c r="Y158" s="7"/>
      <c r="Z158" s="7"/>
      <c r="AA158" s="7"/>
      <c r="AB158" s="7"/>
    </row>
    <row r="159" spans="1:28" x14ac:dyDescent="0.2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8"/>
      <c r="O159" s="9"/>
      <c r="P159" s="9"/>
      <c r="Q159" s="9"/>
      <c r="R159" s="9"/>
      <c r="S159" s="9"/>
      <c r="T159" s="9"/>
      <c r="U159" s="9"/>
      <c r="V159" s="9"/>
      <c r="W159" s="7"/>
      <c r="X159" s="7"/>
      <c r="Y159" s="7"/>
      <c r="Z159" s="7"/>
      <c r="AA159" s="7"/>
      <c r="AB159" s="7"/>
    </row>
    <row r="160" spans="1:28" x14ac:dyDescent="0.2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8"/>
      <c r="O160" s="9"/>
      <c r="P160" s="9"/>
      <c r="Q160" s="9"/>
      <c r="R160" s="9"/>
      <c r="S160" s="9"/>
      <c r="T160" s="9"/>
      <c r="U160" s="9"/>
      <c r="V160" s="9"/>
      <c r="W160" s="7"/>
      <c r="X160" s="7"/>
      <c r="Y160" s="7"/>
      <c r="Z160" s="7"/>
      <c r="AA160" s="7"/>
      <c r="AB160" s="7"/>
    </row>
    <row r="161" spans="1:28" x14ac:dyDescent="0.2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8"/>
      <c r="O161" s="9"/>
      <c r="P161" s="9"/>
      <c r="Q161" s="9"/>
      <c r="R161" s="9"/>
      <c r="S161" s="9"/>
      <c r="T161" s="9"/>
      <c r="U161" s="9"/>
      <c r="V161" s="9"/>
      <c r="W161" s="7"/>
      <c r="X161" s="7"/>
      <c r="Y161" s="7"/>
      <c r="Z161" s="7"/>
      <c r="AA161" s="7"/>
      <c r="AB161" s="7"/>
    </row>
    <row r="162" spans="1:28" x14ac:dyDescent="0.2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8"/>
      <c r="O162" s="9"/>
      <c r="P162" s="9"/>
      <c r="Q162" s="9"/>
      <c r="R162" s="9"/>
      <c r="S162" s="9"/>
      <c r="T162" s="9"/>
      <c r="U162" s="9"/>
      <c r="V162" s="9"/>
      <c r="W162" s="7"/>
      <c r="X162" s="7"/>
      <c r="Y162" s="7"/>
      <c r="Z162" s="7"/>
      <c r="AA162" s="7"/>
      <c r="AB162" s="7"/>
    </row>
    <row r="163" spans="1:28" x14ac:dyDescent="0.2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9"/>
      <c r="O163" s="9"/>
      <c r="P163" s="9"/>
      <c r="Q163" s="9"/>
      <c r="R163" s="9"/>
      <c r="S163" s="9"/>
      <c r="T163" s="9"/>
      <c r="U163" s="9"/>
      <c r="V163" s="9"/>
      <c r="W163" s="7"/>
      <c r="X163" s="7"/>
      <c r="Y163" s="7"/>
      <c r="Z163" s="7"/>
      <c r="AA163" s="7"/>
      <c r="AB163" s="7"/>
    </row>
    <row r="164" spans="1:28" x14ac:dyDescent="0.2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9"/>
      <c r="O164" s="9"/>
      <c r="P164" s="9"/>
      <c r="Q164" s="9"/>
      <c r="R164" s="9"/>
      <c r="S164" s="9"/>
      <c r="T164" s="9"/>
      <c r="U164" s="9"/>
      <c r="V164" s="9"/>
      <c r="W164" s="7"/>
      <c r="X164" s="7"/>
      <c r="Y164" s="7"/>
      <c r="Z164" s="7"/>
      <c r="AA164" s="7"/>
      <c r="AB164" s="7"/>
    </row>
    <row r="165" spans="1:28" x14ac:dyDescent="0.2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8"/>
      <c r="O165" s="9"/>
      <c r="P165" s="9"/>
      <c r="Q165" s="9"/>
      <c r="R165" s="9"/>
      <c r="S165" s="9"/>
      <c r="T165" s="9"/>
      <c r="U165" s="9"/>
      <c r="V165" s="9"/>
      <c r="W165" s="7"/>
      <c r="X165" s="7"/>
      <c r="Y165" s="7"/>
      <c r="Z165" s="7"/>
      <c r="AA165" s="7"/>
      <c r="AB165" s="7"/>
    </row>
    <row r="166" spans="1:28" x14ac:dyDescent="0.2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9"/>
      <c r="O166" s="9"/>
      <c r="P166" s="9"/>
      <c r="Q166" s="9"/>
      <c r="R166" s="9"/>
      <c r="S166" s="9"/>
      <c r="T166" s="9"/>
      <c r="U166" s="9"/>
      <c r="V166" s="9"/>
      <c r="W166" s="7"/>
      <c r="X166" s="7"/>
      <c r="Y166" s="7"/>
      <c r="Z166" s="7"/>
      <c r="AA166" s="7"/>
      <c r="AB166" s="7"/>
    </row>
    <row r="167" spans="1:28" x14ac:dyDescent="0.2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8"/>
      <c r="O167" s="8"/>
      <c r="P167" s="8"/>
      <c r="Q167" s="8"/>
      <c r="R167" s="8"/>
      <c r="S167" s="9"/>
      <c r="T167" s="9"/>
      <c r="U167" s="9"/>
      <c r="V167" s="9"/>
      <c r="W167" s="7"/>
      <c r="X167" s="7"/>
      <c r="Y167" s="7"/>
      <c r="Z167" s="7"/>
      <c r="AA167" s="7"/>
      <c r="AB167" s="7"/>
    </row>
    <row r="168" spans="1:28" x14ac:dyDescent="0.2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9"/>
      <c r="O168" s="9"/>
      <c r="P168" s="9"/>
      <c r="Q168" s="9"/>
      <c r="R168" s="9"/>
      <c r="S168" s="9"/>
      <c r="T168" s="9"/>
      <c r="U168" s="9"/>
      <c r="V168" s="9"/>
      <c r="W168" s="7"/>
      <c r="X168" s="7"/>
      <c r="Y168" s="7"/>
      <c r="Z168" s="7"/>
      <c r="AA168" s="7"/>
      <c r="AB168" s="7"/>
    </row>
    <row r="169" spans="1:28" x14ac:dyDescent="0.2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8"/>
      <c r="O169" s="8"/>
      <c r="P169" s="9"/>
      <c r="Q169" s="9"/>
      <c r="R169" s="8"/>
      <c r="S169" s="9"/>
      <c r="T169" s="9"/>
      <c r="U169" s="9"/>
      <c r="V169" s="9"/>
      <c r="W169" s="7"/>
      <c r="X169" s="7"/>
      <c r="Y169" s="7"/>
      <c r="Z169" s="7"/>
      <c r="AA169" s="7"/>
      <c r="AB169" s="7"/>
    </row>
    <row r="170" spans="1:28" x14ac:dyDescent="0.2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8"/>
      <c r="O170" s="9"/>
      <c r="P170" s="9"/>
      <c r="Q170" s="9"/>
      <c r="R170" s="8"/>
      <c r="S170" s="9"/>
      <c r="T170" s="9"/>
      <c r="U170" s="9"/>
      <c r="V170" s="9"/>
      <c r="W170" s="7"/>
      <c r="X170" s="7"/>
      <c r="Y170" s="7"/>
      <c r="Z170" s="7"/>
      <c r="AA170" s="7"/>
      <c r="AB170" s="7"/>
    </row>
    <row r="171" spans="1:28" x14ac:dyDescent="0.2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8"/>
      <c r="O171" s="9"/>
      <c r="P171" s="9"/>
      <c r="Q171" s="9"/>
      <c r="R171" s="8"/>
      <c r="S171" s="9"/>
      <c r="T171" s="9"/>
      <c r="U171" s="9"/>
      <c r="V171" s="9"/>
      <c r="W171" s="7"/>
      <c r="X171" s="7"/>
      <c r="Y171" s="7"/>
      <c r="Z171" s="7"/>
      <c r="AA171" s="7"/>
      <c r="AB171" s="7"/>
    </row>
    <row r="172" spans="1:28" x14ac:dyDescent="0.2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8"/>
      <c r="O172" s="9"/>
      <c r="P172" s="9"/>
      <c r="Q172" s="9"/>
      <c r="R172" s="8"/>
      <c r="S172" s="9"/>
      <c r="T172" s="9"/>
      <c r="U172" s="9"/>
      <c r="V172" s="9"/>
      <c r="W172" s="7"/>
      <c r="X172" s="7"/>
      <c r="Y172" s="7"/>
      <c r="Z172" s="7"/>
      <c r="AA172" s="7"/>
      <c r="AB172" s="7"/>
    </row>
    <row r="173" spans="1:28" x14ac:dyDescent="0.2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8"/>
      <c r="O173" s="9"/>
      <c r="P173" s="9"/>
      <c r="Q173" s="9"/>
      <c r="R173" s="8"/>
      <c r="S173" s="9"/>
      <c r="T173" s="9"/>
      <c r="U173" s="9"/>
      <c r="V173" s="9"/>
      <c r="W173" s="7"/>
      <c r="X173" s="7"/>
      <c r="Y173" s="7"/>
      <c r="Z173" s="7"/>
      <c r="AA173" s="7"/>
      <c r="AB173" s="7"/>
    </row>
    <row r="174" spans="1:28" x14ac:dyDescent="0.2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8"/>
      <c r="O174" s="9"/>
      <c r="P174" s="9"/>
      <c r="Q174" s="9"/>
      <c r="R174" s="8"/>
      <c r="S174" s="9"/>
      <c r="T174" s="9"/>
      <c r="U174" s="9"/>
      <c r="V174" s="9"/>
      <c r="W174" s="7"/>
      <c r="X174" s="7"/>
      <c r="Y174" s="7"/>
      <c r="Z174" s="7"/>
      <c r="AA174" s="7"/>
      <c r="AB174" s="7"/>
    </row>
    <row r="175" spans="1:28" x14ac:dyDescent="0.2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8"/>
      <c r="O175" s="9"/>
      <c r="P175" s="9"/>
      <c r="Q175" s="9"/>
      <c r="R175" s="8"/>
      <c r="S175" s="9"/>
      <c r="T175" s="9"/>
      <c r="U175" s="9"/>
      <c r="V175" s="9"/>
      <c r="W175" s="7"/>
      <c r="X175" s="7"/>
      <c r="Y175" s="7"/>
      <c r="Z175" s="7"/>
      <c r="AA175" s="7"/>
      <c r="AB175" s="7"/>
    </row>
    <row r="176" spans="1:28" x14ac:dyDescent="0.2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9"/>
      <c r="O176" s="9"/>
      <c r="P176" s="9"/>
      <c r="Q176" s="9"/>
      <c r="R176" s="9"/>
      <c r="S176" s="9"/>
      <c r="T176" s="9"/>
      <c r="U176" s="9"/>
      <c r="V176" s="9"/>
      <c r="W176" s="7"/>
      <c r="X176" s="7"/>
      <c r="Y176" s="7"/>
      <c r="Z176" s="7"/>
      <c r="AA176" s="7"/>
      <c r="AB176" s="7"/>
    </row>
    <row r="177" spans="1:28" x14ac:dyDescent="0.2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8"/>
      <c r="O177" s="9"/>
      <c r="P177" s="42"/>
      <c r="Q177" s="9"/>
      <c r="R177" s="8"/>
      <c r="S177" s="9"/>
      <c r="T177" s="8"/>
      <c r="U177" s="9"/>
      <c r="V177" s="9"/>
      <c r="W177" s="7"/>
      <c r="X177" s="7"/>
      <c r="Y177" s="7"/>
      <c r="Z177" s="7"/>
      <c r="AA177" s="7"/>
      <c r="AB177" s="7"/>
    </row>
    <row r="178" spans="1:28" x14ac:dyDescent="0.2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9"/>
      <c r="O178" s="9"/>
      <c r="P178" s="9"/>
      <c r="Q178" s="9"/>
      <c r="R178" s="9"/>
      <c r="S178" s="9"/>
      <c r="T178" s="9"/>
      <c r="U178" s="9"/>
      <c r="V178" s="9"/>
      <c r="W178" s="7"/>
      <c r="X178" s="7"/>
      <c r="Y178" s="7"/>
      <c r="Z178" s="7"/>
      <c r="AA178" s="7"/>
      <c r="AB178" s="7"/>
    </row>
    <row r="179" spans="1:28" x14ac:dyDescent="0.2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</row>
    <row r="180" spans="1:28" x14ac:dyDescent="0.2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</row>
    <row r="181" spans="1:28" x14ac:dyDescent="0.2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</row>
    <row r="182" spans="1:28" x14ac:dyDescent="0.2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</row>
    <row r="183" spans="1:28" x14ac:dyDescent="0.2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</row>
    <row r="184" spans="1:28" x14ac:dyDescent="0.2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</row>
    <row r="185" spans="1:28" x14ac:dyDescent="0.2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</row>
    <row r="186" spans="1:28" x14ac:dyDescent="0.2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</row>
    <row r="187" spans="1:28" x14ac:dyDescent="0.2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</row>
    <row r="188" spans="1:28" x14ac:dyDescent="0.2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</row>
    <row r="189" spans="1:28" x14ac:dyDescent="0.2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</row>
    <row r="190" spans="1:28" x14ac:dyDescent="0.2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</row>
    <row r="191" spans="1:28" x14ac:dyDescent="0.2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</row>
    <row r="192" spans="1:28" x14ac:dyDescent="0.2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</row>
    <row r="193" spans="1:28" x14ac:dyDescent="0.2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</row>
    <row r="194" spans="1:28" x14ac:dyDescent="0.2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</row>
    <row r="195" spans="1:28" x14ac:dyDescent="0.2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</row>
    <row r="196" spans="1:28" x14ac:dyDescent="0.2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</row>
    <row r="197" spans="1:28" x14ac:dyDescent="0.2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</row>
    <row r="198" spans="1:28" x14ac:dyDescent="0.2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</row>
    <row r="199" spans="1:28" x14ac:dyDescent="0.2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</row>
    <row r="200" spans="1:28" x14ac:dyDescent="0.2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</row>
    <row r="201" spans="1:28" x14ac:dyDescent="0.2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</row>
    <row r="202" spans="1:28" x14ac:dyDescent="0.2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</row>
    <row r="203" spans="1:28" x14ac:dyDescent="0.2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</row>
    <row r="204" spans="1:28" x14ac:dyDescent="0.2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</row>
    <row r="205" spans="1:28" x14ac:dyDescent="0.2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</row>
    <row r="206" spans="1:28" x14ac:dyDescent="0.2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</row>
    <row r="207" spans="1:28" x14ac:dyDescent="0.2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</row>
    <row r="208" spans="1:28" x14ac:dyDescent="0.2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</row>
    <row r="209" spans="1:28" x14ac:dyDescent="0.2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</row>
    <row r="210" spans="1:28" x14ac:dyDescent="0.2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</row>
    <row r="211" spans="1:28" x14ac:dyDescent="0.2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</row>
    <row r="212" spans="1:28" x14ac:dyDescent="0.2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</row>
    <row r="213" spans="1:28" x14ac:dyDescent="0.2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</row>
    <row r="214" spans="1:28" x14ac:dyDescent="0.2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</row>
    <row r="215" spans="1:28" x14ac:dyDescent="0.2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</row>
    <row r="216" spans="1:28" x14ac:dyDescent="0.2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</row>
    <row r="217" spans="1:28" x14ac:dyDescent="0.2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</row>
    <row r="218" spans="1:28" x14ac:dyDescent="0.2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</row>
    <row r="219" spans="1:28" x14ac:dyDescent="0.2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</row>
    <row r="220" spans="1:28" x14ac:dyDescent="0.2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</row>
    <row r="221" spans="1:28" x14ac:dyDescent="0.2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</row>
    <row r="222" spans="1:28" x14ac:dyDescent="0.2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</row>
    <row r="223" spans="1:28" x14ac:dyDescent="0.2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</row>
    <row r="224" spans="1:28" x14ac:dyDescent="0.2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</row>
    <row r="225" spans="1:28" x14ac:dyDescent="0.2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</row>
    <row r="226" spans="1:28" x14ac:dyDescent="0.2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</row>
    <row r="227" spans="1:28" x14ac:dyDescent="0.2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</row>
    <row r="228" spans="1:28" x14ac:dyDescent="0.2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</row>
    <row r="229" spans="1:28" x14ac:dyDescent="0.2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</row>
    <row r="230" spans="1:28" x14ac:dyDescent="0.2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</row>
    <row r="231" spans="1:28" x14ac:dyDescent="0.2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</row>
    <row r="232" spans="1:28" x14ac:dyDescent="0.2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</row>
    <row r="233" spans="1:28" x14ac:dyDescent="0.2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</row>
    <row r="234" spans="1:28" x14ac:dyDescent="0.2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</row>
    <row r="235" spans="1:28" x14ac:dyDescent="0.2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</row>
    <row r="236" spans="1:28" x14ac:dyDescent="0.2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</row>
    <row r="237" spans="1:28" x14ac:dyDescent="0.2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</row>
    <row r="238" spans="1:28" x14ac:dyDescent="0.2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</row>
    <row r="239" spans="1:28" x14ac:dyDescent="0.2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</row>
    <row r="240" spans="1:28" x14ac:dyDescent="0.2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</row>
    <row r="241" spans="1:28" x14ac:dyDescent="0.2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</row>
    <row r="242" spans="1:28" x14ac:dyDescent="0.2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</row>
    <row r="243" spans="1:28" x14ac:dyDescent="0.2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</row>
    <row r="244" spans="1:28" x14ac:dyDescent="0.2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</row>
    <row r="245" spans="1:28" x14ac:dyDescent="0.2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</row>
    <row r="246" spans="1:28" x14ac:dyDescent="0.2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</row>
    <row r="247" spans="1:28" x14ac:dyDescent="0.2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</row>
    <row r="248" spans="1:28" x14ac:dyDescent="0.2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</row>
    <row r="249" spans="1:28" x14ac:dyDescent="0.2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</row>
    <row r="250" spans="1:28" x14ac:dyDescent="0.2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</row>
    <row r="251" spans="1:28" x14ac:dyDescent="0.2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</row>
    <row r="252" spans="1:28" x14ac:dyDescent="0.2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</row>
    <row r="253" spans="1:28" x14ac:dyDescent="0.2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</row>
    <row r="254" spans="1:28" x14ac:dyDescent="0.2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</row>
    <row r="255" spans="1:28" x14ac:dyDescent="0.2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</row>
    <row r="256" spans="1:28" x14ac:dyDescent="0.2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</row>
    <row r="257" spans="1:28" x14ac:dyDescent="0.2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</row>
    <row r="258" spans="1:28" x14ac:dyDescent="0.2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</row>
    <row r="259" spans="1:28" x14ac:dyDescent="0.2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</row>
    <row r="260" spans="1:28" x14ac:dyDescent="0.2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</row>
    <row r="261" spans="1:28" x14ac:dyDescent="0.2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</row>
    <row r="262" spans="1:28" x14ac:dyDescent="0.2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</row>
    <row r="263" spans="1:28" x14ac:dyDescent="0.2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</row>
    <row r="264" spans="1:28" x14ac:dyDescent="0.2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</row>
    <row r="265" spans="1:28" x14ac:dyDescent="0.2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</row>
    <row r="266" spans="1:28" x14ac:dyDescent="0.2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</row>
    <row r="267" spans="1:28" x14ac:dyDescent="0.2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</row>
    <row r="268" spans="1:28" x14ac:dyDescent="0.2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</row>
    <row r="269" spans="1:28" x14ac:dyDescent="0.2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</row>
    <row r="270" spans="1:28" x14ac:dyDescent="0.2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</row>
    <row r="271" spans="1:28" x14ac:dyDescent="0.2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</row>
    <row r="272" spans="1:28" x14ac:dyDescent="0.2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</row>
    <row r="273" spans="1:28" x14ac:dyDescent="0.2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</row>
    <row r="274" spans="1:28" x14ac:dyDescent="0.2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</row>
    <row r="275" spans="1:28" x14ac:dyDescent="0.2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</row>
    <row r="276" spans="1:28" x14ac:dyDescent="0.2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</row>
    <row r="277" spans="1:28" x14ac:dyDescent="0.2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</row>
    <row r="278" spans="1:28" x14ac:dyDescent="0.2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</row>
    <row r="279" spans="1:28" x14ac:dyDescent="0.2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</row>
    <row r="280" spans="1:28" x14ac:dyDescent="0.2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</row>
    <row r="281" spans="1:28" x14ac:dyDescent="0.2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</row>
    <row r="282" spans="1:28" x14ac:dyDescent="0.2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</row>
    <row r="283" spans="1:28" x14ac:dyDescent="0.2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</row>
    <row r="284" spans="1:28" x14ac:dyDescent="0.2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</row>
    <row r="285" spans="1:28" x14ac:dyDescent="0.2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</row>
    <row r="286" spans="1:28" x14ac:dyDescent="0.2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</row>
    <row r="287" spans="1:28" x14ac:dyDescent="0.2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</row>
    <row r="288" spans="1:28" x14ac:dyDescent="0.2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</row>
    <row r="289" spans="1:28" x14ac:dyDescent="0.2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</row>
    <row r="290" spans="1:28" x14ac:dyDescent="0.2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</row>
    <row r="291" spans="1:28" x14ac:dyDescent="0.2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</row>
    <row r="292" spans="1:28" x14ac:dyDescent="0.2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</row>
    <row r="293" spans="1:28" x14ac:dyDescent="0.2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</row>
    <row r="294" spans="1:28" x14ac:dyDescent="0.2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</row>
    <row r="295" spans="1:28" x14ac:dyDescent="0.2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</row>
    <row r="296" spans="1:28" x14ac:dyDescent="0.2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</row>
    <row r="297" spans="1:28" x14ac:dyDescent="0.2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</row>
    <row r="298" spans="1:28" x14ac:dyDescent="0.2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</row>
    <row r="299" spans="1:28" x14ac:dyDescent="0.2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</row>
    <row r="300" spans="1:28" x14ac:dyDescent="0.2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</row>
    <row r="301" spans="1:28" x14ac:dyDescent="0.2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</row>
    <row r="302" spans="1:28" x14ac:dyDescent="0.2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</row>
    <row r="303" spans="1:28" x14ac:dyDescent="0.2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</row>
    <row r="304" spans="1:28" x14ac:dyDescent="0.2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</row>
    <row r="305" spans="1:28" x14ac:dyDescent="0.2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</row>
    <row r="306" spans="1:28" x14ac:dyDescent="0.2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</row>
    <row r="307" spans="1:28" x14ac:dyDescent="0.2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</row>
    <row r="308" spans="1:28" x14ac:dyDescent="0.2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</row>
    <row r="309" spans="1:28" x14ac:dyDescent="0.2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</row>
    <row r="310" spans="1:28" x14ac:dyDescent="0.2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</row>
    <row r="311" spans="1:28" x14ac:dyDescent="0.2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</row>
    <row r="312" spans="1:28" x14ac:dyDescent="0.2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</row>
    <row r="313" spans="1:28" x14ac:dyDescent="0.2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</row>
    <row r="314" spans="1:28" x14ac:dyDescent="0.2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</row>
    <row r="315" spans="1:28" x14ac:dyDescent="0.2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</row>
    <row r="316" spans="1:28" x14ac:dyDescent="0.2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</row>
    <row r="317" spans="1:28" x14ac:dyDescent="0.2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</row>
    <row r="318" spans="1:28" x14ac:dyDescent="0.2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</row>
    <row r="319" spans="1:28" x14ac:dyDescent="0.2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</row>
    <row r="320" spans="1:28" x14ac:dyDescent="0.2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</row>
    <row r="321" spans="1:28" x14ac:dyDescent="0.2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</row>
    <row r="322" spans="1:28" x14ac:dyDescent="0.2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</row>
    <row r="323" spans="1:28" x14ac:dyDescent="0.2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</row>
    <row r="324" spans="1:28" x14ac:dyDescent="0.2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</row>
    <row r="325" spans="1:28" x14ac:dyDescent="0.2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</row>
    <row r="326" spans="1:28" x14ac:dyDescent="0.2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</row>
    <row r="327" spans="1:28" x14ac:dyDescent="0.2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</row>
    <row r="328" spans="1:28" x14ac:dyDescent="0.2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</row>
    <row r="329" spans="1:28" x14ac:dyDescent="0.2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</row>
    <row r="330" spans="1:28" x14ac:dyDescent="0.2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</row>
    <row r="331" spans="1:28" x14ac:dyDescent="0.2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</row>
    <row r="332" spans="1:28" x14ac:dyDescent="0.2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</row>
    <row r="333" spans="1:28" x14ac:dyDescent="0.2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</row>
    <row r="334" spans="1:28" x14ac:dyDescent="0.2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</row>
    <row r="335" spans="1:28" x14ac:dyDescent="0.2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</row>
    <row r="336" spans="1:28" x14ac:dyDescent="0.2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</row>
    <row r="337" spans="1:28" x14ac:dyDescent="0.2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</row>
    <row r="338" spans="1:28" x14ac:dyDescent="0.2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</row>
    <row r="339" spans="1:28" x14ac:dyDescent="0.2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</row>
    <row r="340" spans="1:28" x14ac:dyDescent="0.2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</row>
    <row r="341" spans="1:28" x14ac:dyDescent="0.2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</row>
    <row r="342" spans="1:28" x14ac:dyDescent="0.2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</row>
    <row r="343" spans="1:28" x14ac:dyDescent="0.2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</row>
    <row r="344" spans="1:28" x14ac:dyDescent="0.2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</row>
    <row r="345" spans="1:28" x14ac:dyDescent="0.2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</row>
    <row r="346" spans="1:28" x14ac:dyDescent="0.2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</row>
    <row r="347" spans="1:28" x14ac:dyDescent="0.2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</row>
    <row r="348" spans="1:28" x14ac:dyDescent="0.2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</row>
    <row r="349" spans="1:28" x14ac:dyDescent="0.2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</row>
    <row r="350" spans="1:28" x14ac:dyDescent="0.2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</row>
    <row r="351" spans="1:28" x14ac:dyDescent="0.2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</row>
    <row r="352" spans="1:28" x14ac:dyDescent="0.2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</row>
    <row r="353" spans="1:28" x14ac:dyDescent="0.2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</row>
    <row r="354" spans="1:28" x14ac:dyDescent="0.2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</row>
    <row r="355" spans="1:28" x14ac:dyDescent="0.2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</row>
    <row r="356" spans="1:28" x14ac:dyDescent="0.2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</row>
    <row r="357" spans="1:28" x14ac:dyDescent="0.2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</row>
    <row r="358" spans="1:28" x14ac:dyDescent="0.2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</row>
    <row r="359" spans="1:28" x14ac:dyDescent="0.2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</row>
    <row r="360" spans="1:28" x14ac:dyDescent="0.2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</row>
    <row r="361" spans="1:28" x14ac:dyDescent="0.2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</row>
    <row r="362" spans="1:28" x14ac:dyDescent="0.2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</row>
    <row r="363" spans="1:28" x14ac:dyDescent="0.2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</row>
    <row r="364" spans="1:28" x14ac:dyDescent="0.2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</row>
    <row r="365" spans="1:28" x14ac:dyDescent="0.2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</row>
    <row r="366" spans="1:28" x14ac:dyDescent="0.2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</row>
    <row r="367" spans="1:28" x14ac:dyDescent="0.2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</row>
    <row r="368" spans="1:28" x14ac:dyDescent="0.2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</row>
    <row r="369" spans="1:28" x14ac:dyDescent="0.2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</row>
    <row r="370" spans="1:28" x14ac:dyDescent="0.2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</row>
    <row r="371" spans="1:28" x14ac:dyDescent="0.2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</row>
    <row r="372" spans="1:28" x14ac:dyDescent="0.2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</row>
    <row r="373" spans="1:28" x14ac:dyDescent="0.2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</row>
    <row r="374" spans="1:28" x14ac:dyDescent="0.2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</row>
  </sheetData>
  <phoneticPr fontId="1" type="noConversion"/>
  <pageMargins left="0.74803149606299213" right="0.74803149606299213" top="0.31496062992125984" bottom="0.98425196850393704" header="0" footer="0"/>
  <pageSetup paperSize="9" scale="68" orientation="landscape" horizontalDpi="300" verticalDpi="300" r:id="rId1"/>
  <headerFooter alignWithMargins="0">
    <oddFooter>&amp;C&amp;A &amp;P</oddFooter>
  </headerFooter>
  <rowBreaks count="2" manualBreakCount="2">
    <brk id="60" max="16383" man="1"/>
    <brk id="109" max="16383" man="1"/>
  </rowBreaks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48"/>
  <sheetViews>
    <sheetView showGridLines="0" topLeftCell="A31" workbookViewId="0">
      <selection activeCell="A38" sqref="A38"/>
    </sheetView>
  </sheetViews>
  <sheetFormatPr baseColWidth="10" defaultColWidth="11.42578125" defaultRowHeight="12.75" x14ac:dyDescent="0.2"/>
  <cols>
    <col min="6" max="6" width="11.42578125" customWidth="1"/>
    <col min="7" max="7" width="11.7109375" customWidth="1"/>
    <col min="8" max="8" width="11.42578125" customWidth="1"/>
    <col min="11" max="11" width="16.7109375" customWidth="1"/>
    <col min="19" max="19" width="17.85546875" customWidth="1"/>
    <col min="23" max="23" width="22.7109375" customWidth="1"/>
  </cols>
  <sheetData>
    <row r="1" spans="1:25" ht="13.5" thickBot="1" x14ac:dyDescent="0.25">
      <c r="A1" s="7"/>
      <c r="B1" s="7"/>
      <c r="C1" s="8"/>
      <c r="D1" s="9"/>
      <c r="E1" s="9"/>
      <c r="F1" s="9"/>
      <c r="G1" s="9"/>
      <c r="H1" s="9"/>
      <c r="I1" s="9"/>
      <c r="J1" s="9"/>
      <c r="K1" s="9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</row>
    <row r="2" spans="1:25" x14ac:dyDescent="0.2">
      <c r="A2" s="7"/>
      <c r="B2" s="10" t="s">
        <v>101</v>
      </c>
      <c r="C2" s="11"/>
      <c r="D2" s="12"/>
      <c r="E2" s="12"/>
      <c r="F2" s="11"/>
      <c r="G2" s="11" t="s">
        <v>133</v>
      </c>
      <c r="H2" s="11"/>
      <c r="I2" s="11"/>
      <c r="J2" s="13"/>
      <c r="K2" s="9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</row>
    <row r="3" spans="1:25" x14ac:dyDescent="0.2">
      <c r="A3" s="7"/>
      <c r="B3" s="2" t="s">
        <v>131</v>
      </c>
      <c r="C3" s="8"/>
      <c r="D3" s="9"/>
      <c r="E3" s="9"/>
      <c r="F3" s="8"/>
      <c r="G3" s="1" t="s">
        <v>134</v>
      </c>
      <c r="H3" s="8"/>
      <c r="I3" s="8"/>
      <c r="J3" s="14"/>
      <c r="K3" s="9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</row>
    <row r="4" spans="1:25" x14ac:dyDescent="0.2">
      <c r="A4" s="7"/>
      <c r="B4" s="3"/>
      <c r="C4" s="8" t="s">
        <v>132</v>
      </c>
      <c r="D4" s="9"/>
      <c r="E4" s="9"/>
      <c r="F4" s="15">
        <v>10000</v>
      </c>
      <c r="G4" s="5"/>
      <c r="H4" s="15" t="s">
        <v>5</v>
      </c>
      <c r="I4" s="15"/>
      <c r="J4" s="16">
        <v>6000</v>
      </c>
      <c r="K4" s="9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</row>
    <row r="5" spans="1:25" x14ac:dyDescent="0.2">
      <c r="A5" s="7"/>
      <c r="B5" s="3"/>
      <c r="C5" s="9" t="s">
        <v>0</v>
      </c>
      <c r="D5" s="9"/>
      <c r="E5" s="9"/>
      <c r="F5" s="15">
        <v>1000</v>
      </c>
      <c r="G5" s="5"/>
      <c r="H5" s="15" t="s">
        <v>6</v>
      </c>
      <c r="I5" s="15"/>
      <c r="J5" s="16">
        <v>1321.42</v>
      </c>
      <c r="K5" s="9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</row>
    <row r="6" spans="1:25" x14ac:dyDescent="0.2">
      <c r="A6" s="7"/>
      <c r="B6" s="2" t="s">
        <v>137</v>
      </c>
      <c r="C6" s="9"/>
      <c r="D6" s="9"/>
      <c r="E6" s="9"/>
      <c r="F6" s="15"/>
      <c r="G6" s="5"/>
      <c r="H6" s="15" t="s">
        <v>7</v>
      </c>
      <c r="I6" s="15"/>
      <c r="J6" s="16">
        <v>2050</v>
      </c>
      <c r="K6" s="9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</row>
    <row r="7" spans="1:25" x14ac:dyDescent="0.2">
      <c r="A7" s="7"/>
      <c r="B7" s="17"/>
      <c r="C7" s="9" t="s">
        <v>1</v>
      </c>
      <c r="D7" s="9"/>
      <c r="E7" s="9"/>
      <c r="F7" s="15">
        <v>8200</v>
      </c>
      <c r="G7" s="6" t="s">
        <v>172</v>
      </c>
      <c r="H7" s="15" t="s">
        <v>152</v>
      </c>
      <c r="I7" s="15"/>
      <c r="J7" s="16">
        <v>1900</v>
      </c>
      <c r="K7" s="9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</row>
    <row r="8" spans="1:25" x14ac:dyDescent="0.2">
      <c r="A8" s="7"/>
      <c r="B8" s="17"/>
      <c r="C8" s="9" t="s">
        <v>2</v>
      </c>
      <c r="D8" s="9"/>
      <c r="E8" s="9"/>
      <c r="F8" s="15">
        <v>12940</v>
      </c>
      <c r="G8" s="6" t="s">
        <v>136</v>
      </c>
      <c r="H8" s="15" t="s">
        <v>153</v>
      </c>
      <c r="I8" s="15"/>
      <c r="J8" s="16">
        <v>9320</v>
      </c>
      <c r="K8" s="9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</row>
    <row r="9" spans="1:25" x14ac:dyDescent="0.2">
      <c r="A9" s="7"/>
      <c r="B9" s="17"/>
      <c r="C9" s="9" t="s">
        <v>3</v>
      </c>
      <c r="D9" s="9"/>
      <c r="E9" s="9"/>
      <c r="F9" s="15">
        <v>1500.51</v>
      </c>
      <c r="G9" s="15"/>
      <c r="H9" s="15" t="s">
        <v>8</v>
      </c>
      <c r="I9" s="15"/>
      <c r="J9" s="16">
        <v>9200</v>
      </c>
      <c r="K9" s="9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</row>
    <row r="10" spans="1:25" x14ac:dyDescent="0.2">
      <c r="A10" s="7"/>
      <c r="B10" s="17"/>
      <c r="C10" s="9"/>
      <c r="D10" s="9"/>
      <c r="E10" s="9"/>
      <c r="F10" s="18"/>
      <c r="G10" s="6" t="s">
        <v>166</v>
      </c>
      <c r="H10" s="15" t="s">
        <v>167</v>
      </c>
      <c r="I10" s="15"/>
      <c r="J10" s="16">
        <v>1200</v>
      </c>
      <c r="K10" s="9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  <row r="11" spans="1:25" x14ac:dyDescent="0.2">
      <c r="A11" s="7"/>
      <c r="B11" s="17"/>
      <c r="C11" s="9"/>
      <c r="D11" s="9"/>
      <c r="E11" s="9"/>
      <c r="F11" s="18"/>
      <c r="G11" s="6"/>
      <c r="H11" s="15" t="s">
        <v>110</v>
      </c>
      <c r="I11" s="15"/>
      <c r="J11" s="16">
        <f>+F8/D22*E22-J9/D22*E22</f>
        <v>649.09090909090901</v>
      </c>
      <c r="K11" s="9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ht="13.5" thickBot="1" x14ac:dyDescent="0.25">
      <c r="A12" s="7"/>
      <c r="B12" s="20"/>
      <c r="C12" s="21" t="s">
        <v>4</v>
      </c>
      <c r="D12" s="22"/>
      <c r="E12" s="22"/>
      <c r="F12" s="23">
        <f>F4-F5+SUM(F7:F10)</f>
        <v>31640.51</v>
      </c>
      <c r="G12" s="24"/>
      <c r="H12" s="23" t="s">
        <v>4</v>
      </c>
      <c r="I12" s="24"/>
      <c r="J12" s="25">
        <f>SUM(J4:J11)</f>
        <v>31640.510909090906</v>
      </c>
      <c r="K12" s="9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</row>
    <row r="13" spans="1:25" x14ac:dyDescent="0.2">
      <c r="A13" s="7"/>
      <c r="B13" s="7"/>
      <c r="C13" s="9"/>
      <c r="D13" s="9"/>
      <c r="E13" s="9"/>
      <c r="F13" s="9"/>
      <c r="G13" s="9"/>
      <c r="H13" s="9"/>
      <c r="I13" s="9"/>
      <c r="J13" s="15"/>
      <c r="K13" s="9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</row>
    <row r="14" spans="1:25" x14ac:dyDescent="0.2">
      <c r="A14" s="7"/>
      <c r="B14" s="7"/>
      <c r="C14" s="8" t="s">
        <v>9</v>
      </c>
      <c r="D14" s="9"/>
      <c r="E14" s="9"/>
      <c r="F14" s="18">
        <f>'Ejercicio B.2'!F14</f>
        <v>24200</v>
      </c>
      <c r="G14" s="9" t="s">
        <v>121</v>
      </c>
      <c r="H14" s="9"/>
      <c r="I14" s="9"/>
      <c r="J14" s="9"/>
      <c r="K14" s="9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</row>
    <row r="15" spans="1:25" ht="13.5" thickBot="1" x14ac:dyDescent="0.25">
      <c r="A15" s="7"/>
      <c r="B15" s="7"/>
      <c r="C15" s="9"/>
      <c r="D15" s="9"/>
      <c r="E15" s="9"/>
      <c r="F15" s="9"/>
      <c r="G15" s="9"/>
      <c r="H15" s="9"/>
      <c r="I15" s="9"/>
      <c r="J15" s="9"/>
      <c r="K15" s="9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</row>
    <row r="16" spans="1:25" x14ac:dyDescent="0.2">
      <c r="A16" s="7"/>
      <c r="B16" s="7"/>
      <c r="C16" s="10" t="s">
        <v>10</v>
      </c>
      <c r="D16" s="12"/>
      <c r="E16" s="26"/>
      <c r="F16" s="9"/>
      <c r="G16" s="9"/>
      <c r="H16" s="9"/>
      <c r="I16" s="9"/>
      <c r="J16" s="9"/>
      <c r="K16" s="9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x14ac:dyDescent="0.2">
      <c r="A17" s="7"/>
      <c r="B17" s="7"/>
      <c r="C17" s="17"/>
      <c r="D17" s="9"/>
      <c r="E17" s="27"/>
      <c r="F17" s="9"/>
      <c r="G17" s="9"/>
      <c r="H17" s="9"/>
      <c r="I17" s="9"/>
      <c r="J17" s="9"/>
      <c r="K17" s="9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x14ac:dyDescent="0.2">
      <c r="A18" s="7"/>
      <c r="B18" s="7"/>
      <c r="C18" s="17" t="s">
        <v>11</v>
      </c>
      <c r="D18" s="9" t="s">
        <v>12</v>
      </c>
      <c r="E18" s="27">
        <v>0.7</v>
      </c>
      <c r="F18" s="9"/>
      <c r="G18" s="9"/>
      <c r="H18" s="9"/>
      <c r="I18" s="9"/>
      <c r="J18" s="9"/>
      <c r="K18" s="9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x14ac:dyDescent="0.2">
      <c r="A19" s="7"/>
      <c r="B19" s="7"/>
      <c r="C19" s="17" t="s">
        <v>14</v>
      </c>
      <c r="D19" s="9"/>
      <c r="E19" s="27">
        <v>0.06</v>
      </c>
      <c r="F19" s="9"/>
      <c r="G19" s="9"/>
      <c r="H19" s="9"/>
      <c r="I19" s="9"/>
      <c r="J19" s="9"/>
      <c r="K19" s="9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x14ac:dyDescent="0.2">
      <c r="A20" s="7"/>
      <c r="B20" s="7"/>
      <c r="C20" s="17" t="s">
        <v>13</v>
      </c>
      <c r="D20" s="9"/>
      <c r="E20" s="27">
        <v>0.08</v>
      </c>
      <c r="F20" s="9"/>
      <c r="G20" s="9"/>
      <c r="H20" s="9"/>
      <c r="I20" s="9"/>
      <c r="J20" s="9"/>
      <c r="K20" s="9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x14ac:dyDescent="0.2">
      <c r="A21" s="7"/>
      <c r="B21" s="7"/>
      <c r="C21" s="17" t="s">
        <v>15</v>
      </c>
      <c r="D21" s="9"/>
      <c r="E21" s="27">
        <v>0.3</v>
      </c>
      <c r="F21" s="9" t="s">
        <v>16</v>
      </c>
      <c r="G21" s="9"/>
      <c r="H21" s="9"/>
      <c r="I21" s="9"/>
      <c r="J21" s="9"/>
      <c r="K21" s="9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x14ac:dyDescent="0.2">
      <c r="A22" s="7"/>
      <c r="B22" s="7"/>
      <c r="C22" s="17" t="s">
        <v>109</v>
      </c>
      <c r="D22" s="9">
        <v>1.21</v>
      </c>
      <c r="E22" s="28">
        <v>0.21</v>
      </c>
      <c r="F22" s="9">
        <v>0.1</v>
      </c>
      <c r="G22" s="29">
        <v>1.1000000000000001</v>
      </c>
      <c r="H22" s="9"/>
      <c r="I22" s="9"/>
      <c r="J22" s="9"/>
      <c r="K22" s="9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x14ac:dyDescent="0.2">
      <c r="A23" s="7"/>
      <c r="B23" s="7"/>
      <c r="C23" s="17" t="s">
        <v>17</v>
      </c>
      <c r="D23" s="9"/>
      <c r="E23" s="27">
        <v>0.5</v>
      </c>
      <c r="F23" s="9" t="s">
        <v>105</v>
      </c>
      <c r="G23" s="9"/>
      <c r="H23" s="9"/>
      <c r="I23" s="9"/>
      <c r="J23" s="9"/>
      <c r="K23" s="9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x14ac:dyDescent="0.2">
      <c r="A24" s="7"/>
      <c r="B24" s="7"/>
      <c r="C24" s="17" t="s">
        <v>18</v>
      </c>
      <c r="D24" s="9"/>
      <c r="E24" s="27"/>
      <c r="F24" s="9"/>
      <c r="G24" s="9"/>
      <c r="H24" s="9"/>
      <c r="I24" s="9"/>
      <c r="J24" s="9"/>
      <c r="K24" s="9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</row>
    <row r="25" spans="1:25" x14ac:dyDescent="0.2">
      <c r="A25" s="7"/>
      <c r="B25" s="7"/>
      <c r="C25" s="17" t="s">
        <v>19</v>
      </c>
      <c r="D25" s="9"/>
      <c r="E25" s="27">
        <v>1800</v>
      </c>
      <c r="F25" s="9" t="s">
        <v>106</v>
      </c>
      <c r="G25" s="9"/>
      <c r="H25" s="9"/>
      <c r="I25" s="9"/>
      <c r="J25" s="9"/>
      <c r="K25" s="9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</row>
    <row r="26" spans="1:25" x14ac:dyDescent="0.2">
      <c r="A26" s="7"/>
      <c r="B26" s="7"/>
      <c r="C26" s="17" t="s">
        <v>20</v>
      </c>
      <c r="D26" s="9"/>
      <c r="E26" s="27">
        <v>240</v>
      </c>
      <c r="F26" s="9"/>
      <c r="G26" s="9"/>
      <c r="H26" s="9"/>
      <c r="I26" s="9"/>
      <c r="J26" s="9"/>
      <c r="K26" s="9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</row>
    <row r="27" spans="1:25" x14ac:dyDescent="0.2">
      <c r="A27" s="7"/>
      <c r="B27" s="7"/>
      <c r="C27" s="17" t="s">
        <v>21</v>
      </c>
      <c r="D27" s="9"/>
      <c r="E27" s="27">
        <v>200</v>
      </c>
      <c r="F27" s="9" t="s">
        <v>22</v>
      </c>
      <c r="G27" s="9"/>
      <c r="H27" s="9"/>
      <c r="I27" s="9"/>
      <c r="J27" s="9"/>
      <c r="K27" s="9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</row>
    <row r="28" spans="1:25" x14ac:dyDescent="0.2">
      <c r="A28" s="7"/>
      <c r="B28" s="7"/>
      <c r="C28" s="17" t="s">
        <v>23</v>
      </c>
      <c r="D28" s="9"/>
      <c r="E28" s="27">
        <v>1.1000000000000001</v>
      </c>
      <c r="F28" s="9" t="s">
        <v>24</v>
      </c>
      <c r="G28" s="9"/>
      <c r="H28" s="9"/>
      <c r="I28" s="9"/>
      <c r="J28" s="9"/>
      <c r="K28" s="9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</row>
    <row r="29" spans="1:25" x14ac:dyDescent="0.2">
      <c r="A29" s="7"/>
      <c r="B29" s="7"/>
      <c r="C29" s="17" t="s">
        <v>25</v>
      </c>
      <c r="D29" s="9"/>
      <c r="E29" s="27">
        <v>180</v>
      </c>
      <c r="F29" s="9"/>
      <c r="G29" s="9"/>
      <c r="H29" s="9"/>
      <c r="I29" s="9"/>
      <c r="J29" s="9"/>
      <c r="K29" s="9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</row>
    <row r="30" spans="1:25" x14ac:dyDescent="0.2">
      <c r="A30" s="7"/>
      <c r="B30" s="7"/>
      <c r="C30" s="17" t="s">
        <v>26</v>
      </c>
      <c r="D30" s="9"/>
      <c r="E30" s="27">
        <v>180</v>
      </c>
      <c r="F30" s="9"/>
      <c r="G30" s="9"/>
      <c r="H30" s="9"/>
      <c r="I30" s="9"/>
      <c r="J30" s="9"/>
      <c r="K30" s="9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x14ac:dyDescent="0.2">
      <c r="A31" s="7"/>
      <c r="B31" s="7"/>
      <c r="C31" s="17" t="s">
        <v>27</v>
      </c>
      <c r="D31" s="9"/>
      <c r="E31" s="27">
        <v>1.04</v>
      </c>
      <c r="F31" s="9" t="s">
        <v>12</v>
      </c>
      <c r="G31" s="9"/>
      <c r="H31" s="9"/>
      <c r="I31" s="9"/>
      <c r="J31" s="9"/>
      <c r="K31" s="9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</row>
    <row r="32" spans="1:25" x14ac:dyDescent="0.2">
      <c r="A32" s="7"/>
      <c r="B32" s="7"/>
      <c r="C32" s="17" t="s">
        <v>28</v>
      </c>
      <c r="D32" s="9"/>
      <c r="E32" s="27">
        <v>1000</v>
      </c>
      <c r="F32" s="9" t="s">
        <v>29</v>
      </c>
      <c r="G32" s="9" t="s">
        <v>30</v>
      </c>
      <c r="H32" s="9"/>
      <c r="I32" s="9"/>
      <c r="J32" s="9"/>
      <c r="K32" s="9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</row>
    <row r="33" spans="1:25" x14ac:dyDescent="0.2">
      <c r="A33" s="7"/>
      <c r="B33" s="7"/>
      <c r="C33" s="17" t="s">
        <v>31</v>
      </c>
      <c r="D33" s="9"/>
      <c r="E33" s="27"/>
      <c r="F33" s="9"/>
      <c r="G33" s="9"/>
      <c r="H33" s="9"/>
      <c r="I33" s="9"/>
      <c r="J33" s="9"/>
      <c r="K33" s="9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1:25" ht="13.5" thickBot="1" x14ac:dyDescent="0.25">
      <c r="A34" s="7"/>
      <c r="B34" s="7"/>
      <c r="C34" s="20" t="s">
        <v>32</v>
      </c>
      <c r="D34" s="22"/>
      <c r="E34" s="30"/>
      <c r="F34" s="29" t="s">
        <v>107</v>
      </c>
      <c r="G34" s="9"/>
      <c r="H34" s="9"/>
      <c r="I34" s="9"/>
      <c r="J34" s="9"/>
      <c r="K34" s="9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1:25" x14ac:dyDescent="0.2">
      <c r="A35" s="7"/>
      <c r="B35" s="7"/>
      <c r="C35" s="9"/>
      <c r="D35" s="9"/>
      <c r="E35" s="9"/>
      <c r="F35" s="9"/>
      <c r="G35" s="9"/>
      <c r="H35" s="9"/>
      <c r="I35" s="9"/>
      <c r="J35" s="9"/>
      <c r="K35" s="9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 ht="13.5" thickBo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x14ac:dyDescent="0.2">
      <c r="A37" s="7"/>
      <c r="B37" s="7"/>
      <c r="C37" s="10" t="s">
        <v>102</v>
      </c>
      <c r="D37" s="12"/>
      <c r="E37" s="12"/>
      <c r="F37" s="12"/>
      <c r="G37" s="12"/>
      <c r="H37" s="12"/>
      <c r="I37" s="12"/>
      <c r="J37" s="12"/>
      <c r="K37" s="26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1:25" x14ac:dyDescent="0.2">
      <c r="A38" s="7"/>
      <c r="B38" s="7"/>
      <c r="C38" s="17"/>
      <c r="D38" s="9"/>
      <c r="E38" s="9"/>
      <c r="F38" s="9"/>
      <c r="G38" s="9"/>
      <c r="H38" s="9" t="s">
        <v>173</v>
      </c>
      <c r="I38" s="9" t="s">
        <v>174</v>
      </c>
      <c r="J38" s="9"/>
      <c r="K38" s="2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</row>
    <row r="39" spans="1:25" x14ac:dyDescent="0.2">
      <c r="A39" s="7"/>
      <c r="B39" s="7"/>
      <c r="C39" s="17" t="s">
        <v>34</v>
      </c>
      <c r="D39" s="15"/>
      <c r="E39" s="15"/>
      <c r="F39" s="15">
        <f>E28*F14*D22</f>
        <v>32210.200000000004</v>
      </c>
      <c r="G39" s="15" t="s">
        <v>120</v>
      </c>
      <c r="H39" s="15"/>
      <c r="I39" s="15"/>
      <c r="J39" s="15"/>
      <c r="K39" s="16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5" x14ac:dyDescent="0.2">
      <c r="A40" s="7"/>
      <c r="B40" s="7"/>
      <c r="C40" s="17" t="s">
        <v>35</v>
      </c>
      <c r="D40" s="15"/>
      <c r="E40" s="15"/>
      <c r="F40" s="15">
        <f>F39/12</f>
        <v>2684.1833333333338</v>
      </c>
      <c r="G40" s="15" t="s">
        <v>120</v>
      </c>
      <c r="H40" s="15"/>
      <c r="I40" s="15"/>
      <c r="J40" s="15"/>
      <c r="K40" s="16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</row>
    <row r="41" spans="1:25" x14ac:dyDescent="0.2">
      <c r="A41" s="7"/>
      <c r="B41" s="7"/>
      <c r="C41" s="17" t="s">
        <v>36</v>
      </c>
      <c r="D41" s="15"/>
      <c r="E41" s="15"/>
      <c r="F41" s="15">
        <f>F39/2</f>
        <v>16105.100000000002</v>
      </c>
      <c r="G41" s="15" t="s">
        <v>120</v>
      </c>
      <c r="H41" s="15">
        <f>F41/D22</f>
        <v>13310.000000000002</v>
      </c>
      <c r="I41" s="15">
        <f>E22*H41</f>
        <v>2795.1000000000004</v>
      </c>
      <c r="J41" s="15"/>
      <c r="K41" s="16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</row>
    <row r="42" spans="1:25" x14ac:dyDescent="0.2">
      <c r="A42" s="7"/>
      <c r="B42" s="7"/>
      <c r="C42" s="17"/>
      <c r="D42" s="15"/>
      <c r="E42" s="15"/>
      <c r="F42" s="15"/>
      <c r="G42" s="15"/>
      <c r="H42" s="15"/>
      <c r="I42" s="15"/>
      <c r="J42" s="15"/>
      <c r="K42" s="16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x14ac:dyDescent="0.2">
      <c r="A43" s="7"/>
      <c r="B43" s="7"/>
      <c r="C43" s="17" t="s">
        <v>37</v>
      </c>
      <c r="D43" s="15"/>
      <c r="E43" s="15"/>
      <c r="F43" s="15">
        <f>E31*E18*F39</f>
        <v>23449.025600000001</v>
      </c>
      <c r="G43" s="15" t="s">
        <v>120</v>
      </c>
      <c r="H43" s="15"/>
      <c r="I43" s="15"/>
      <c r="J43" s="15"/>
      <c r="K43" s="16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x14ac:dyDescent="0.2">
      <c r="A44" s="7"/>
      <c r="B44" s="7"/>
      <c r="C44" s="17" t="s">
        <v>38</v>
      </c>
      <c r="D44" s="15"/>
      <c r="E44" s="15"/>
      <c r="F44" s="15">
        <f>F43/12</f>
        <v>1954.0854666666667</v>
      </c>
      <c r="G44" s="15" t="s">
        <v>120</v>
      </c>
      <c r="H44" s="15"/>
      <c r="I44" s="15"/>
      <c r="J44" s="15"/>
      <c r="K44" s="16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</row>
    <row r="45" spans="1:25" x14ac:dyDescent="0.2">
      <c r="A45" s="7"/>
      <c r="B45" s="7"/>
      <c r="C45" s="17" t="s">
        <v>39</v>
      </c>
      <c r="D45" s="15"/>
      <c r="E45" s="15"/>
      <c r="F45" s="15">
        <f>F43/2</f>
        <v>11724.5128</v>
      </c>
      <c r="G45" s="15" t="s">
        <v>120</v>
      </c>
      <c r="H45" s="15">
        <f>F45/D22</f>
        <v>9689.68</v>
      </c>
      <c r="I45" s="15">
        <f>E22*H45</f>
        <v>2034.8327999999999</v>
      </c>
      <c r="J45" s="15"/>
      <c r="K45" s="16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x14ac:dyDescent="0.2">
      <c r="A46" s="7"/>
      <c r="B46" s="7"/>
      <c r="C46" s="17"/>
      <c r="D46" s="15"/>
      <c r="E46" s="15"/>
      <c r="F46" s="15"/>
      <c r="G46" s="15"/>
      <c r="H46" s="15"/>
      <c r="I46" s="15"/>
      <c r="J46" s="15"/>
      <c r="K46" s="16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</row>
    <row r="47" spans="1:25" x14ac:dyDescent="0.2">
      <c r="A47" s="7"/>
      <c r="B47" s="7"/>
      <c r="C47" s="17"/>
      <c r="D47" s="15"/>
      <c r="E47" s="15" t="s">
        <v>40</v>
      </c>
      <c r="F47" s="15"/>
      <c r="G47" s="15" t="s">
        <v>41</v>
      </c>
      <c r="H47" s="15"/>
      <c r="I47" s="15" t="s">
        <v>42</v>
      </c>
      <c r="J47" s="15"/>
      <c r="K47" s="16" t="s">
        <v>175</v>
      </c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</row>
    <row r="48" spans="1:25" x14ac:dyDescent="0.2">
      <c r="A48" s="7"/>
      <c r="B48" s="7"/>
      <c r="C48" s="17"/>
      <c r="D48" s="15"/>
      <c r="E48" s="15"/>
      <c r="F48" s="15"/>
      <c r="G48" s="15"/>
      <c r="H48" s="15"/>
      <c r="I48" s="15"/>
      <c r="J48" s="15"/>
      <c r="K48" s="16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</row>
    <row r="49" spans="1:25" x14ac:dyDescent="0.2">
      <c r="A49" s="7"/>
      <c r="B49" s="7"/>
      <c r="C49" s="17" t="s">
        <v>44</v>
      </c>
      <c r="D49" s="15">
        <f>F8/D22</f>
        <v>10694.214876033058</v>
      </c>
      <c r="E49" s="15">
        <f>D49</f>
        <v>10694.214876033058</v>
      </c>
      <c r="F49" s="15"/>
      <c r="G49" s="15"/>
      <c r="H49" s="15"/>
      <c r="I49" s="15"/>
      <c r="J49" s="15"/>
      <c r="K49" s="16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</row>
    <row r="50" spans="1:25" x14ac:dyDescent="0.2">
      <c r="A50" s="7"/>
      <c r="B50" s="7"/>
      <c r="C50" s="17" t="s">
        <v>43</v>
      </c>
      <c r="D50" s="15"/>
      <c r="E50" s="15">
        <f>0</f>
        <v>0</v>
      </c>
      <c r="F50" s="15"/>
      <c r="G50" s="15">
        <f>F41/D22</f>
        <v>13310.000000000002</v>
      </c>
      <c r="H50" s="15"/>
      <c r="I50" s="15">
        <f>G50</f>
        <v>13310.000000000002</v>
      </c>
      <c r="J50" s="15"/>
      <c r="K50" s="16">
        <f>F41/D22</f>
        <v>13310.000000000002</v>
      </c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</row>
    <row r="51" spans="1:25" x14ac:dyDescent="0.2">
      <c r="A51" s="7"/>
      <c r="B51" s="7"/>
      <c r="C51" s="17"/>
      <c r="D51" s="15"/>
      <c r="E51" s="15"/>
      <c r="F51" s="15"/>
      <c r="G51" s="15"/>
      <c r="H51" s="15"/>
      <c r="I51" s="15"/>
      <c r="J51" s="15"/>
      <c r="K51" s="16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</row>
    <row r="52" spans="1:25" x14ac:dyDescent="0.2">
      <c r="A52" s="7"/>
      <c r="B52" s="7"/>
      <c r="C52" s="17" t="s">
        <v>4</v>
      </c>
      <c r="D52" s="15"/>
      <c r="E52" s="18">
        <f>E49+E50</f>
        <v>10694.214876033058</v>
      </c>
      <c r="F52" s="15"/>
      <c r="G52" s="15">
        <f>G49+G50</f>
        <v>13310.000000000002</v>
      </c>
      <c r="H52" s="15"/>
      <c r="I52" s="18">
        <f>I49+I50</f>
        <v>13310.000000000002</v>
      </c>
      <c r="J52" s="15"/>
      <c r="K52" s="16">
        <f>K49+K50</f>
        <v>13310.000000000002</v>
      </c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</row>
    <row r="53" spans="1:25" x14ac:dyDescent="0.2">
      <c r="A53" s="7"/>
      <c r="B53" s="7"/>
      <c r="C53" s="17"/>
      <c r="D53" s="15"/>
      <c r="E53" s="15"/>
      <c r="F53" s="15"/>
      <c r="G53" s="15"/>
      <c r="H53" s="15"/>
      <c r="I53" s="15"/>
      <c r="J53" s="15"/>
      <c r="K53" s="16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</row>
    <row r="54" spans="1:25" x14ac:dyDescent="0.2">
      <c r="A54" s="7"/>
      <c r="B54" s="7"/>
      <c r="C54" s="17"/>
      <c r="D54" s="15"/>
      <c r="E54" s="15"/>
      <c r="F54" s="15"/>
      <c r="G54" s="15"/>
      <c r="H54" s="15"/>
      <c r="I54" s="15"/>
      <c r="J54" s="15"/>
      <c r="K54" s="16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</row>
    <row r="55" spans="1:25" x14ac:dyDescent="0.2">
      <c r="A55" s="7"/>
      <c r="B55" s="7"/>
      <c r="C55" s="17"/>
      <c r="D55" s="15"/>
      <c r="E55" s="15" t="s">
        <v>45</v>
      </c>
      <c r="F55" s="15"/>
      <c r="G55" s="15" t="s">
        <v>41</v>
      </c>
      <c r="H55" s="15"/>
      <c r="I55" s="15" t="s">
        <v>46</v>
      </c>
      <c r="J55" s="15"/>
      <c r="K55" s="16" t="s">
        <v>175</v>
      </c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</row>
    <row r="56" spans="1:25" x14ac:dyDescent="0.2">
      <c r="A56" s="7"/>
      <c r="B56" s="7"/>
      <c r="C56" s="17"/>
      <c r="D56" s="15"/>
      <c r="E56" s="15"/>
      <c r="F56" s="15"/>
      <c r="G56" s="15"/>
      <c r="H56" s="15"/>
      <c r="I56" s="15"/>
      <c r="J56" s="15"/>
      <c r="K56" s="16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</row>
    <row r="57" spans="1:25" x14ac:dyDescent="0.2">
      <c r="A57" s="7"/>
      <c r="B57" s="7"/>
      <c r="C57" s="17" t="s">
        <v>44</v>
      </c>
      <c r="D57" s="15">
        <f>J9/D22</f>
        <v>7603.3057851239673</v>
      </c>
      <c r="E57" s="15">
        <f>D57</f>
        <v>7603.3057851239673</v>
      </c>
      <c r="F57" s="15"/>
      <c r="G57" s="15"/>
      <c r="H57" s="15"/>
      <c r="I57" s="15"/>
      <c r="J57" s="15"/>
      <c r="K57" s="16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x14ac:dyDescent="0.2">
      <c r="A58" s="7"/>
      <c r="B58" s="7"/>
      <c r="C58" s="17" t="s">
        <v>47</v>
      </c>
      <c r="D58" s="15"/>
      <c r="E58" s="15">
        <v>0</v>
      </c>
      <c r="F58" s="15"/>
      <c r="G58" s="15">
        <f>F45/D22</f>
        <v>9689.68</v>
      </c>
      <c r="H58" s="15"/>
      <c r="I58" s="15">
        <f>G58</f>
        <v>9689.68</v>
      </c>
      <c r="J58" s="15"/>
      <c r="K58" s="16">
        <f>F45/D22</f>
        <v>9689.68</v>
      </c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x14ac:dyDescent="0.2">
      <c r="A59" s="7"/>
      <c r="B59" s="7"/>
      <c r="C59" s="17"/>
      <c r="D59" s="15"/>
      <c r="E59" s="15"/>
      <c r="F59" s="15"/>
      <c r="G59" s="15"/>
      <c r="H59" s="15"/>
      <c r="I59" s="15"/>
      <c r="J59" s="15"/>
      <c r="K59" s="16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ht="13.5" thickBot="1" x14ac:dyDescent="0.25">
      <c r="A60" s="7"/>
      <c r="B60" s="7"/>
      <c r="C60" s="20" t="s">
        <v>4</v>
      </c>
      <c r="D60" s="24"/>
      <c r="E60" s="23">
        <f>E57+E58</f>
        <v>7603.3057851239673</v>
      </c>
      <c r="F60" s="24"/>
      <c r="G60" s="24">
        <f>G57+G58</f>
        <v>9689.68</v>
      </c>
      <c r="H60" s="24"/>
      <c r="I60" s="23">
        <f>I57+I58</f>
        <v>9689.68</v>
      </c>
      <c r="J60" s="24"/>
      <c r="K60" s="31">
        <f>K57+K58</f>
        <v>9689.68</v>
      </c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ht="13.5" thickBo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ht="13.5" thickBot="1" x14ac:dyDescent="0.25">
      <c r="A62" s="7"/>
      <c r="B62" s="7"/>
      <c r="C62" s="62" t="s">
        <v>103</v>
      </c>
      <c r="D62" s="63"/>
      <c r="E62" s="63"/>
      <c r="F62" s="63"/>
      <c r="G62" s="63"/>
      <c r="H62" s="63"/>
      <c r="I62" s="63"/>
      <c r="J62" s="64"/>
      <c r="K62" s="9"/>
      <c r="L62" s="9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  <row r="63" spans="1:25" ht="13.5" thickBot="1" x14ac:dyDescent="0.25">
      <c r="A63" s="7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7"/>
      <c r="N63" s="62" t="s">
        <v>104</v>
      </c>
      <c r="O63" s="63"/>
      <c r="P63" s="63"/>
      <c r="Q63" s="63"/>
      <c r="R63" s="63"/>
      <c r="S63" s="63"/>
      <c r="T63" s="63"/>
      <c r="U63" s="63"/>
      <c r="V63" s="63"/>
      <c r="W63" s="64"/>
      <c r="X63" s="7"/>
      <c r="Y63" s="7"/>
    </row>
    <row r="64" spans="1:25" ht="13.5" thickBot="1" x14ac:dyDescent="0.25">
      <c r="A64" s="7"/>
      <c r="B64" s="7"/>
      <c r="C64" s="10" t="s">
        <v>48</v>
      </c>
      <c r="D64" s="12"/>
      <c r="E64" s="12"/>
      <c r="F64" s="12"/>
      <c r="G64" s="12"/>
      <c r="H64" s="12"/>
      <c r="I64" s="11" t="s">
        <v>164</v>
      </c>
      <c r="J64" s="26"/>
      <c r="K64" s="8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7"/>
    </row>
    <row r="65" spans="1:25" x14ac:dyDescent="0.2">
      <c r="A65" s="7"/>
      <c r="B65" s="7"/>
      <c r="C65" s="17"/>
      <c r="D65" s="9"/>
      <c r="E65" s="8" t="s">
        <v>63</v>
      </c>
      <c r="F65" s="8"/>
      <c r="G65" s="8"/>
      <c r="H65" s="8"/>
      <c r="I65" s="8" t="s">
        <v>64</v>
      </c>
      <c r="J65" s="14"/>
      <c r="K65" s="8"/>
      <c r="L65" s="9"/>
      <c r="M65" s="7"/>
      <c r="N65" s="10" t="s">
        <v>178</v>
      </c>
      <c r="O65" s="12"/>
      <c r="P65" s="12"/>
      <c r="Q65" s="12"/>
      <c r="R65" s="11"/>
      <c r="S65" s="12"/>
      <c r="T65" s="12"/>
      <c r="U65" s="12"/>
      <c r="V65" s="26"/>
      <c r="W65" s="9"/>
      <c r="X65" s="7"/>
      <c r="Y65" s="7"/>
    </row>
    <row r="66" spans="1:25" x14ac:dyDescent="0.2">
      <c r="A66" s="7"/>
      <c r="B66" s="7"/>
      <c r="C66" s="32" t="s">
        <v>49</v>
      </c>
      <c r="D66" s="8"/>
      <c r="E66" s="18">
        <f>F9</f>
        <v>1500.51</v>
      </c>
      <c r="F66" s="18"/>
      <c r="G66" s="18"/>
      <c r="H66" s="18"/>
      <c r="I66" s="18">
        <f>E90</f>
        <v>552.91406233766406</v>
      </c>
      <c r="J66" s="14"/>
      <c r="K66" s="18"/>
      <c r="L66" s="9"/>
      <c r="M66" s="7"/>
      <c r="N66" s="17"/>
      <c r="O66" s="9"/>
      <c r="P66" s="9"/>
      <c r="Q66" s="9"/>
      <c r="R66" s="9"/>
      <c r="S66" s="9"/>
      <c r="T66" s="9"/>
      <c r="U66" s="9"/>
      <c r="V66" s="27"/>
      <c r="W66" s="9"/>
      <c r="X66" s="7"/>
      <c r="Y66" s="7"/>
    </row>
    <row r="67" spans="1:25" x14ac:dyDescent="0.2">
      <c r="A67" s="7"/>
      <c r="B67" s="7"/>
      <c r="C67" s="32" t="s">
        <v>50</v>
      </c>
      <c r="D67" s="8"/>
      <c r="E67" s="18"/>
      <c r="F67" s="18"/>
      <c r="G67" s="18"/>
      <c r="H67" s="18"/>
      <c r="I67" s="18"/>
      <c r="J67" s="14"/>
      <c r="K67" s="8"/>
      <c r="L67" s="9"/>
      <c r="M67" s="7"/>
      <c r="N67" s="32" t="s">
        <v>92</v>
      </c>
      <c r="O67" s="9"/>
      <c r="P67" s="9"/>
      <c r="Q67" s="9"/>
      <c r="R67" s="9"/>
      <c r="S67" s="8" t="s">
        <v>97</v>
      </c>
      <c r="T67" s="9"/>
      <c r="U67" s="8" t="s">
        <v>164</v>
      </c>
      <c r="V67" s="14"/>
      <c r="W67" s="8"/>
      <c r="X67" s="7"/>
      <c r="Y67" s="7"/>
    </row>
    <row r="68" spans="1:25" x14ac:dyDescent="0.2">
      <c r="A68" s="7"/>
      <c r="B68" s="7"/>
      <c r="C68" s="17" t="s">
        <v>128</v>
      </c>
      <c r="D68" s="9"/>
      <c r="E68" s="15">
        <f>E52</f>
        <v>10694.214876033058</v>
      </c>
      <c r="F68" s="15"/>
      <c r="G68" s="18"/>
      <c r="H68" s="15"/>
      <c r="I68" s="15">
        <f>I52</f>
        <v>13310.000000000002</v>
      </c>
      <c r="J68" s="27"/>
      <c r="K68" s="15"/>
      <c r="L68" s="9"/>
      <c r="M68" s="7"/>
      <c r="N68" s="17"/>
      <c r="O68" s="9"/>
      <c r="P68" s="9"/>
      <c r="Q68" s="9"/>
      <c r="R68" s="9"/>
      <c r="S68" s="8"/>
      <c r="T68" s="9"/>
      <c r="U68" s="9"/>
      <c r="V68" s="27"/>
      <c r="W68" s="9"/>
      <c r="X68" s="7"/>
      <c r="Y68" s="7"/>
    </row>
    <row r="69" spans="1:25" x14ac:dyDescent="0.2">
      <c r="A69" s="7"/>
      <c r="B69" s="7"/>
      <c r="C69" s="17" t="s">
        <v>123</v>
      </c>
      <c r="D69" s="9"/>
      <c r="E69" s="15">
        <f>+E68*$E$22</f>
        <v>2245.7851239669421</v>
      </c>
      <c r="F69" s="15"/>
      <c r="G69" s="18"/>
      <c r="H69" s="15"/>
      <c r="I69" s="15">
        <f>+I68*$E$22</f>
        <v>2795.1000000000004</v>
      </c>
      <c r="J69" s="16"/>
      <c r="K69" s="15"/>
      <c r="L69" s="9"/>
      <c r="M69" s="7"/>
      <c r="N69" s="17"/>
      <c r="O69" s="9"/>
      <c r="P69" s="9"/>
      <c r="Q69" s="9"/>
      <c r="R69" s="9"/>
      <c r="S69" s="8"/>
      <c r="T69" s="9"/>
      <c r="U69" s="9"/>
      <c r="V69" s="27"/>
      <c r="W69" s="9"/>
      <c r="X69" s="7"/>
      <c r="Y69" s="7"/>
    </row>
    <row r="70" spans="1:25" x14ac:dyDescent="0.2">
      <c r="A70" s="7"/>
      <c r="B70" s="7"/>
      <c r="C70" s="17" t="s">
        <v>51</v>
      </c>
      <c r="D70" s="9"/>
      <c r="E70" s="15"/>
      <c r="F70" s="15"/>
      <c r="G70" s="18"/>
      <c r="H70" s="15"/>
      <c r="I70" s="15">
        <v>7694.3692803030262</v>
      </c>
      <c r="J70" s="27"/>
      <c r="K70" s="15"/>
      <c r="L70" s="9"/>
      <c r="M70" s="7"/>
      <c r="N70" s="17"/>
      <c r="O70" s="9"/>
      <c r="P70" s="9"/>
      <c r="Q70" s="9"/>
      <c r="R70" s="9"/>
      <c r="S70" s="8"/>
      <c r="T70" s="9"/>
      <c r="U70" s="9"/>
      <c r="V70" s="27"/>
      <c r="W70" s="9"/>
      <c r="X70" s="7"/>
      <c r="Y70" s="7"/>
    </row>
    <row r="71" spans="1:25" x14ac:dyDescent="0.2">
      <c r="A71" s="7"/>
      <c r="B71" s="7"/>
      <c r="C71" s="32" t="s">
        <v>52</v>
      </c>
      <c r="D71" s="8"/>
      <c r="E71" s="18">
        <f>SUM(E68:E70)</f>
        <v>12940</v>
      </c>
      <c r="F71" s="18"/>
      <c r="G71" s="18"/>
      <c r="H71" s="18"/>
      <c r="I71" s="18">
        <f>SUM(I68:I70)</f>
        <v>23799.469280303027</v>
      </c>
      <c r="J71" s="14"/>
      <c r="K71" s="15"/>
      <c r="L71" s="9"/>
      <c r="M71" s="7"/>
      <c r="N71" s="32" t="s">
        <v>93</v>
      </c>
      <c r="O71" s="9"/>
      <c r="P71" s="15">
        <f>F128-F4</f>
        <v>1000</v>
      </c>
      <c r="Q71" s="9"/>
      <c r="R71" s="9"/>
      <c r="S71" s="8" t="s">
        <v>68</v>
      </c>
      <c r="T71" s="9"/>
      <c r="U71" s="15">
        <f>K101</f>
        <v>340</v>
      </c>
      <c r="V71" s="16"/>
      <c r="W71" s="9"/>
      <c r="X71" s="7"/>
      <c r="Y71" s="7"/>
    </row>
    <row r="72" spans="1:25" x14ac:dyDescent="0.2">
      <c r="A72" s="7"/>
      <c r="B72" s="7"/>
      <c r="C72" s="32" t="s">
        <v>53</v>
      </c>
      <c r="D72" s="9"/>
      <c r="E72" s="15"/>
      <c r="F72" s="15"/>
      <c r="G72" s="18"/>
      <c r="H72" s="15"/>
      <c r="I72" s="15"/>
      <c r="J72" s="27"/>
      <c r="K72" s="15"/>
      <c r="L72" s="9"/>
      <c r="M72" s="7"/>
      <c r="N72" s="32" t="s">
        <v>80</v>
      </c>
      <c r="O72" s="9"/>
      <c r="P72" s="15">
        <f>F131-F7</f>
        <v>745.36000000000058</v>
      </c>
      <c r="Q72" s="9"/>
      <c r="R72" s="9"/>
      <c r="S72" s="8" t="s">
        <v>85</v>
      </c>
      <c r="T72" s="9"/>
      <c r="U72" s="15">
        <f>P91</f>
        <v>3171.341203794469</v>
      </c>
      <c r="V72" s="16"/>
      <c r="W72" s="9"/>
      <c r="X72" s="7"/>
      <c r="Y72" s="7"/>
    </row>
    <row r="73" spans="1:25" x14ac:dyDescent="0.2">
      <c r="A73" s="7"/>
      <c r="B73" s="7"/>
      <c r="C73" s="17" t="s">
        <v>129</v>
      </c>
      <c r="D73" s="9"/>
      <c r="E73" s="15">
        <f>E60</f>
        <v>7603.3057851239673</v>
      </c>
      <c r="F73" s="15"/>
      <c r="G73" s="18"/>
      <c r="H73" s="15"/>
      <c r="I73" s="15">
        <f>I60</f>
        <v>9689.68</v>
      </c>
      <c r="J73" s="27"/>
      <c r="K73" s="15"/>
      <c r="L73" s="9"/>
      <c r="M73" s="7"/>
      <c r="N73" s="32" t="s">
        <v>81</v>
      </c>
      <c r="O73" s="9"/>
      <c r="P73" s="15">
        <f>F132-F8</f>
        <v>3165.1000000000022</v>
      </c>
      <c r="Q73" s="9"/>
      <c r="R73" s="9"/>
      <c r="S73" s="8" t="s">
        <v>88</v>
      </c>
      <c r="T73" s="9"/>
      <c r="U73" s="15">
        <f>J133-J9</f>
        <v>2524.5128000000004</v>
      </c>
      <c r="V73" s="16"/>
      <c r="W73" s="9"/>
      <c r="X73" s="7"/>
      <c r="Y73" s="7"/>
    </row>
    <row r="74" spans="1:25" x14ac:dyDescent="0.2">
      <c r="A74" s="7"/>
      <c r="B74" s="7"/>
      <c r="C74" s="17" t="s">
        <v>124</v>
      </c>
      <c r="D74" s="9"/>
      <c r="E74" s="15">
        <f>+E73*$E$22</f>
        <v>1596.6942148760331</v>
      </c>
      <c r="F74" s="15"/>
      <c r="G74" s="18"/>
      <c r="H74" s="15"/>
      <c r="I74" s="15">
        <f>+I73*$E$22</f>
        <v>2034.8327999999999</v>
      </c>
      <c r="J74" s="27"/>
      <c r="K74" s="15"/>
      <c r="L74" s="9"/>
      <c r="M74" s="7"/>
      <c r="N74" s="32" t="s">
        <v>94</v>
      </c>
      <c r="O74" s="9"/>
      <c r="P74" s="15">
        <f>J8</f>
        <v>9320</v>
      </c>
      <c r="Q74" s="9"/>
      <c r="R74" s="9"/>
      <c r="S74" s="8" t="s">
        <v>82</v>
      </c>
      <c r="T74" s="9"/>
      <c r="U74" s="15">
        <f>+F9</f>
        <v>1500.51</v>
      </c>
      <c r="V74" s="16"/>
      <c r="W74" s="9"/>
      <c r="X74" s="7"/>
      <c r="Y74" s="7"/>
    </row>
    <row r="75" spans="1:25" x14ac:dyDescent="0.2">
      <c r="A75" s="7"/>
      <c r="B75" s="7"/>
      <c r="C75" s="17" t="s">
        <v>54</v>
      </c>
      <c r="D75" s="9"/>
      <c r="E75" s="15">
        <f>E24/2</f>
        <v>0</v>
      </c>
      <c r="F75" s="15"/>
      <c r="G75" s="18"/>
      <c r="H75" s="15"/>
      <c r="I75" s="15">
        <f>E75</f>
        <v>0</v>
      </c>
      <c r="J75" s="27"/>
      <c r="K75" s="15"/>
      <c r="L75" s="9"/>
      <c r="M75" s="7"/>
      <c r="N75" s="32" t="s">
        <v>95</v>
      </c>
      <c r="O75" s="9"/>
      <c r="P75" s="15">
        <f>E84+I84</f>
        <v>1200</v>
      </c>
      <c r="Q75" s="34"/>
      <c r="R75" s="9"/>
      <c r="S75" s="8" t="s">
        <v>72</v>
      </c>
      <c r="T75" s="9"/>
      <c r="U75" s="15">
        <f>P90</f>
        <v>1359.1462301976296</v>
      </c>
      <c r="V75" s="16"/>
      <c r="W75" s="9"/>
      <c r="X75" s="7"/>
      <c r="Y75" s="7"/>
    </row>
    <row r="76" spans="1:25" x14ac:dyDescent="0.2">
      <c r="A76" s="7"/>
      <c r="B76" s="7"/>
      <c r="C76" s="17" t="s">
        <v>55</v>
      </c>
      <c r="D76" s="9"/>
      <c r="E76" s="15">
        <f>(8/14)*E25</f>
        <v>1028.5714285714284</v>
      </c>
      <c r="F76" s="15"/>
      <c r="G76" s="18"/>
      <c r="H76" s="15"/>
      <c r="I76" s="15">
        <f>(6/14)*E25</f>
        <v>771.42857142857133</v>
      </c>
      <c r="J76" s="27"/>
      <c r="K76" s="15"/>
      <c r="L76" s="9"/>
      <c r="M76" s="7"/>
      <c r="N76" s="32" t="s">
        <v>110</v>
      </c>
      <c r="O76" s="9"/>
      <c r="P76" s="15">
        <f>J11</f>
        <v>649.09090909090901</v>
      </c>
      <c r="Q76" s="34"/>
      <c r="R76" s="9"/>
      <c r="S76" s="8" t="s">
        <v>110</v>
      </c>
      <c r="T76" s="9"/>
      <c r="U76" s="15">
        <f>J135</f>
        <v>380.13360000000011</v>
      </c>
      <c r="V76" s="16"/>
      <c r="W76" s="9"/>
      <c r="X76" s="7"/>
      <c r="Y76" s="7"/>
    </row>
    <row r="77" spans="1:25" x14ac:dyDescent="0.2">
      <c r="A77" s="7"/>
      <c r="B77" s="7"/>
      <c r="C77" s="17" t="s">
        <v>130</v>
      </c>
      <c r="D77" s="9"/>
      <c r="E77" s="15">
        <f>E32</f>
        <v>1000</v>
      </c>
      <c r="F77" s="15"/>
      <c r="G77" s="18"/>
      <c r="H77" s="15"/>
      <c r="I77" s="15"/>
      <c r="J77" s="27"/>
      <c r="K77" s="15"/>
      <c r="L77" s="9"/>
      <c r="M77" s="7"/>
      <c r="N77" s="32" t="s">
        <v>96</v>
      </c>
      <c r="O77" s="9"/>
      <c r="P77" s="15">
        <f>E86+I86</f>
        <v>1025</v>
      </c>
      <c r="Q77" s="34"/>
      <c r="R77" s="9"/>
      <c r="S77" s="8"/>
      <c r="T77" s="9"/>
      <c r="U77" s="15"/>
      <c r="V77" s="16"/>
      <c r="W77" s="9"/>
      <c r="X77" s="7"/>
      <c r="Y77" s="7"/>
    </row>
    <row r="78" spans="1:25" x14ac:dyDescent="0.2">
      <c r="A78" s="7"/>
      <c r="B78" s="7"/>
      <c r="C78" s="17" t="s">
        <v>125</v>
      </c>
      <c r="D78" s="9"/>
      <c r="E78" s="15">
        <f>E32*F22</f>
        <v>100</v>
      </c>
      <c r="F78" s="15"/>
      <c r="G78" s="18"/>
      <c r="H78" s="15"/>
      <c r="I78" s="15"/>
      <c r="J78" s="27"/>
      <c r="K78" s="15"/>
      <c r="L78" s="9"/>
      <c r="M78" s="7"/>
      <c r="N78" s="32" t="s">
        <v>82</v>
      </c>
      <c r="O78" s="9"/>
      <c r="P78" s="15">
        <f>E27</f>
        <v>200</v>
      </c>
      <c r="Q78" s="9"/>
      <c r="R78" s="9"/>
      <c r="S78" s="8" t="s">
        <v>168</v>
      </c>
      <c r="T78" s="9"/>
      <c r="U78" s="15">
        <v>8028.9070750988149</v>
      </c>
      <c r="V78" s="16"/>
      <c r="W78" s="9"/>
      <c r="X78" s="7"/>
      <c r="Y78" s="7"/>
    </row>
    <row r="79" spans="1:25" x14ac:dyDescent="0.2">
      <c r="A79" s="7"/>
      <c r="B79" s="7"/>
      <c r="C79" s="17" t="s">
        <v>33</v>
      </c>
      <c r="D79" s="9"/>
      <c r="E79" s="15"/>
      <c r="F79" s="15"/>
      <c r="G79" s="18"/>
      <c r="H79" s="15"/>
      <c r="I79" s="15"/>
      <c r="J79" s="27"/>
      <c r="K79" s="15"/>
      <c r="L79" s="9"/>
      <c r="M79" s="7"/>
      <c r="N79" s="17"/>
      <c r="O79" s="9"/>
      <c r="P79" s="15"/>
      <c r="Q79" s="9"/>
      <c r="R79" s="9"/>
      <c r="S79" s="8"/>
      <c r="T79" s="9"/>
      <c r="U79" s="15"/>
      <c r="V79" s="16"/>
      <c r="W79" s="9"/>
      <c r="X79" s="7"/>
      <c r="Y79" s="7"/>
    </row>
    <row r="80" spans="1:25" x14ac:dyDescent="0.2">
      <c r="A80" s="7"/>
      <c r="B80" s="7"/>
      <c r="C80" s="17" t="s">
        <v>56</v>
      </c>
      <c r="D80" s="9"/>
      <c r="E80" s="15">
        <f>(E20/2)*J8</f>
        <v>372.8</v>
      </c>
      <c r="F80" s="15"/>
      <c r="G80" s="18"/>
      <c r="H80" s="15"/>
      <c r="I80" s="15">
        <f>(E20)*(3/12)*J8</f>
        <v>186.4</v>
      </c>
      <c r="J80" s="27"/>
      <c r="K80" s="15"/>
      <c r="L80" s="9"/>
      <c r="M80" s="7"/>
      <c r="N80" s="17"/>
      <c r="O80" s="9"/>
      <c r="P80" s="15"/>
      <c r="Q80" s="9"/>
      <c r="R80" s="9"/>
      <c r="S80" s="8"/>
      <c r="T80" s="9"/>
      <c r="U80" s="15"/>
      <c r="V80" s="16"/>
      <c r="W80" s="9"/>
      <c r="X80" s="7"/>
      <c r="Y80" s="7"/>
    </row>
    <row r="81" spans="1:25" x14ac:dyDescent="0.2">
      <c r="A81" s="7"/>
      <c r="B81" s="7"/>
      <c r="C81" s="17" t="s">
        <v>57</v>
      </c>
      <c r="D81" s="9"/>
      <c r="E81" s="15">
        <f>(E19/2)*J7</f>
        <v>57</v>
      </c>
      <c r="F81" s="15"/>
      <c r="G81" s="18"/>
      <c r="H81" s="15"/>
      <c r="I81" s="15">
        <f>(E19/2)*(J7)</f>
        <v>57</v>
      </c>
      <c r="J81" s="27"/>
      <c r="K81" s="15"/>
      <c r="L81" s="9"/>
      <c r="M81" s="7"/>
      <c r="N81" s="32" t="s">
        <v>4</v>
      </c>
      <c r="O81" s="9"/>
      <c r="P81" s="18">
        <f>SUM(P71:P78)</f>
        <v>17304.550909090911</v>
      </c>
      <c r="Q81" s="9"/>
      <c r="R81" s="9"/>
      <c r="S81" s="8" t="s">
        <v>4</v>
      </c>
      <c r="T81" s="9"/>
      <c r="U81" s="18">
        <f>SUM(U71:U78)</f>
        <v>17304.550909090915</v>
      </c>
      <c r="V81" s="33"/>
      <c r="W81" s="8"/>
      <c r="X81" s="7"/>
      <c r="Y81" s="19"/>
    </row>
    <row r="82" spans="1:25" x14ac:dyDescent="0.2">
      <c r="A82" s="7"/>
      <c r="B82" s="7"/>
      <c r="C82" s="17" t="s">
        <v>58</v>
      </c>
      <c r="D82" s="9"/>
      <c r="E82" s="15"/>
      <c r="F82" s="15"/>
      <c r="G82" s="18"/>
      <c r="H82" s="15"/>
      <c r="I82" s="15">
        <f>E33</f>
        <v>0</v>
      </c>
      <c r="J82" s="27"/>
      <c r="K82" s="15"/>
      <c r="L82" s="9"/>
      <c r="M82" s="7"/>
      <c r="N82" s="17"/>
      <c r="O82" s="9"/>
      <c r="P82" s="9"/>
      <c r="Q82" s="9"/>
      <c r="R82" s="9"/>
      <c r="S82" s="9"/>
      <c r="T82" s="9"/>
      <c r="U82" s="15"/>
      <c r="V82" s="16"/>
      <c r="W82" s="9"/>
      <c r="X82" s="7"/>
      <c r="Y82" s="7"/>
    </row>
    <row r="83" spans="1:25" ht="13.5" thickBot="1" x14ac:dyDescent="0.25">
      <c r="A83" s="7"/>
      <c r="B83" s="7"/>
      <c r="C83" s="17" t="s">
        <v>59</v>
      </c>
      <c r="D83" s="9"/>
      <c r="E83" s="15"/>
      <c r="F83" s="15"/>
      <c r="G83" s="18"/>
      <c r="H83" s="15"/>
      <c r="I83" s="15">
        <f>J8</f>
        <v>9320</v>
      </c>
      <c r="J83" s="27"/>
      <c r="K83" s="15"/>
      <c r="L83" s="9"/>
      <c r="M83" s="7"/>
      <c r="N83" s="20"/>
      <c r="O83" s="22"/>
      <c r="P83" s="22"/>
      <c r="Q83" s="22"/>
      <c r="R83" s="22"/>
      <c r="S83" s="65" t="s">
        <v>99</v>
      </c>
      <c r="T83" s="65"/>
      <c r="U83" s="37">
        <f>U81-P81</f>
        <v>0</v>
      </c>
      <c r="V83" s="67"/>
      <c r="W83" s="18"/>
      <c r="X83" s="7"/>
      <c r="Y83" s="7"/>
    </row>
    <row r="84" spans="1:25" x14ac:dyDescent="0.2">
      <c r="A84" s="7"/>
      <c r="B84" s="7"/>
      <c r="C84" s="17" t="s">
        <v>159</v>
      </c>
      <c r="D84" s="9"/>
      <c r="E84" s="15">
        <f>J10</f>
        <v>1200</v>
      </c>
      <c r="F84" s="15"/>
      <c r="G84" s="18"/>
      <c r="H84" s="15"/>
      <c r="I84" s="15"/>
      <c r="J84" s="27"/>
      <c r="K84" s="15"/>
      <c r="L84" s="9"/>
      <c r="M84" s="7"/>
      <c r="N84" s="10" t="s">
        <v>171</v>
      </c>
      <c r="O84" s="12"/>
      <c r="P84" s="12"/>
      <c r="Q84" s="26"/>
      <c r="R84" s="12"/>
      <c r="S84" s="12"/>
      <c r="T84" s="12"/>
      <c r="U84" s="12"/>
      <c r="V84" s="12"/>
      <c r="W84" s="9"/>
      <c r="X84" s="7"/>
      <c r="Y84" s="7"/>
    </row>
    <row r="85" spans="1:25" x14ac:dyDescent="0.2">
      <c r="A85" s="7"/>
      <c r="B85" s="7"/>
      <c r="C85" s="17" t="s">
        <v>160</v>
      </c>
      <c r="D85" s="9"/>
      <c r="E85" s="15">
        <f>K141</f>
        <v>929.22450909090821</v>
      </c>
      <c r="F85" s="15"/>
      <c r="G85" s="18"/>
      <c r="H85" s="15"/>
      <c r="I85" s="15">
        <f>L141</f>
        <v>760.26719999999932</v>
      </c>
      <c r="J85" s="27"/>
      <c r="K85" s="15"/>
      <c r="L85" s="9"/>
      <c r="M85" s="7"/>
      <c r="N85" s="32"/>
      <c r="O85" s="9"/>
      <c r="P85" s="9"/>
      <c r="Q85" s="27"/>
      <c r="R85" s="9"/>
      <c r="S85" s="9"/>
      <c r="T85" s="9"/>
      <c r="U85" s="9"/>
      <c r="V85" s="9"/>
      <c r="W85" s="9"/>
      <c r="X85" s="7"/>
      <c r="Y85" s="7"/>
    </row>
    <row r="86" spans="1:25" x14ac:dyDescent="0.2">
      <c r="A86" s="7"/>
      <c r="B86" s="7"/>
      <c r="C86" s="17" t="s">
        <v>17</v>
      </c>
      <c r="D86" s="9"/>
      <c r="E86" s="15"/>
      <c r="F86" s="15"/>
      <c r="G86" s="18"/>
      <c r="H86" s="15"/>
      <c r="I86" s="15">
        <f>E23*J6</f>
        <v>1025</v>
      </c>
      <c r="J86" s="27"/>
      <c r="K86" s="15"/>
      <c r="L86" s="9"/>
      <c r="M86" s="7"/>
      <c r="N86" s="32"/>
      <c r="O86" s="9"/>
      <c r="P86" s="9"/>
      <c r="Q86" s="27"/>
      <c r="R86" s="8"/>
      <c r="S86" s="9"/>
      <c r="T86" s="8"/>
      <c r="U86" s="9"/>
      <c r="V86" s="9"/>
      <c r="W86" s="9"/>
      <c r="X86" s="7"/>
      <c r="Y86" s="7"/>
    </row>
    <row r="87" spans="1:25" x14ac:dyDescent="0.2">
      <c r="A87" s="7"/>
      <c r="B87" s="7"/>
      <c r="C87" s="17" t="s">
        <v>65</v>
      </c>
      <c r="D87" s="9"/>
      <c r="E87" s="15"/>
      <c r="F87" s="15"/>
      <c r="G87" s="18"/>
      <c r="H87" s="15"/>
      <c r="I87" s="15">
        <f>(1/2)*E20*I70</f>
        <v>307.77477121212104</v>
      </c>
      <c r="J87" s="27"/>
      <c r="K87" s="15"/>
      <c r="L87" s="34"/>
      <c r="M87" s="7"/>
      <c r="N87" s="32" t="s">
        <v>69</v>
      </c>
      <c r="O87" s="9"/>
      <c r="P87" s="15">
        <f>K102</f>
        <v>5846.0000000000036</v>
      </c>
      <c r="Q87" s="27"/>
      <c r="R87" s="15"/>
      <c r="S87" s="9"/>
      <c r="T87" s="15"/>
      <c r="U87" s="9"/>
      <c r="V87" s="8"/>
      <c r="W87" s="8"/>
      <c r="X87" s="7"/>
      <c r="Y87" s="7"/>
    </row>
    <row r="88" spans="1:25" x14ac:dyDescent="0.2">
      <c r="A88" s="7"/>
      <c r="B88" s="7"/>
      <c r="C88" s="32" t="s">
        <v>60</v>
      </c>
      <c r="D88" s="8"/>
      <c r="E88" s="18">
        <f>SUM(E73:E87)</f>
        <v>13887.595937662336</v>
      </c>
      <c r="F88" s="18"/>
      <c r="G88" s="18"/>
      <c r="H88" s="18"/>
      <c r="I88" s="18">
        <f>SUM(I73:I87)</f>
        <v>24152.383342640689</v>
      </c>
      <c r="J88" s="14"/>
      <c r="K88" s="15"/>
      <c r="L88" s="9"/>
      <c r="M88" s="7"/>
      <c r="N88" s="32" t="s">
        <v>70</v>
      </c>
      <c r="O88" s="9"/>
      <c r="P88" s="15">
        <f>E80+I80+E81+I81+E20*U78</f>
        <v>1315.5125660079052</v>
      </c>
      <c r="Q88" s="27"/>
      <c r="R88" s="15"/>
      <c r="S88" s="9"/>
      <c r="T88" s="15"/>
      <c r="U88" s="9"/>
      <c r="V88" s="9"/>
      <c r="W88" s="9"/>
      <c r="X88" s="7"/>
      <c r="Y88" s="7"/>
    </row>
    <row r="89" spans="1:25" x14ac:dyDescent="0.2">
      <c r="A89" s="7"/>
      <c r="B89" s="7"/>
      <c r="C89" s="32" t="s">
        <v>61</v>
      </c>
      <c r="D89" s="8"/>
      <c r="E89" s="18">
        <f>E71-E88</f>
        <v>-947.59593766233593</v>
      </c>
      <c r="F89" s="18"/>
      <c r="G89" s="18"/>
      <c r="H89" s="18"/>
      <c r="I89" s="18">
        <f>I71-I88</f>
        <v>-352.91406233766247</v>
      </c>
      <c r="J89" s="14"/>
      <c r="K89" s="15"/>
      <c r="L89" s="9"/>
      <c r="M89" s="7"/>
      <c r="N89" s="32" t="s">
        <v>71</v>
      </c>
      <c r="O89" s="9"/>
      <c r="P89" s="15">
        <f>P87-P88</f>
        <v>4530.4874339920989</v>
      </c>
      <c r="Q89" s="27"/>
      <c r="R89" s="15"/>
      <c r="S89" s="9"/>
      <c r="T89" s="15"/>
      <c r="U89" s="9"/>
      <c r="V89" s="9"/>
      <c r="W89" s="9"/>
      <c r="X89" s="7"/>
      <c r="Y89" s="7"/>
    </row>
    <row r="90" spans="1:25" ht="13.5" thickBot="1" x14ac:dyDescent="0.25">
      <c r="A90" s="7"/>
      <c r="B90" s="7"/>
      <c r="C90" s="35" t="s">
        <v>62</v>
      </c>
      <c r="D90" s="21"/>
      <c r="E90" s="23">
        <f>E66+E89</f>
        <v>552.91406233766406</v>
      </c>
      <c r="F90" s="23"/>
      <c r="G90" s="23"/>
      <c r="H90" s="23"/>
      <c r="I90" s="23">
        <f>I66+I89</f>
        <v>200.00000000000159</v>
      </c>
      <c r="J90" s="44"/>
      <c r="K90" s="15"/>
      <c r="L90" s="9"/>
      <c r="M90" s="7"/>
      <c r="N90" s="32" t="s">
        <v>72</v>
      </c>
      <c r="O90" s="9"/>
      <c r="P90" s="15">
        <f>E21*P89</f>
        <v>1359.1462301976296</v>
      </c>
      <c r="Q90" s="27"/>
      <c r="R90" s="9"/>
      <c r="S90" s="9"/>
      <c r="T90" s="9"/>
      <c r="U90" s="9"/>
      <c r="V90" s="9"/>
      <c r="W90" s="9"/>
      <c r="X90" s="7"/>
      <c r="Y90" s="7"/>
    </row>
    <row r="91" spans="1:25" x14ac:dyDescent="0.2">
      <c r="A91" s="7"/>
      <c r="B91" s="7"/>
      <c r="C91" s="9"/>
      <c r="D91" s="9"/>
      <c r="E91" s="9"/>
      <c r="F91" s="9"/>
      <c r="G91" s="9"/>
      <c r="H91" s="9"/>
      <c r="I91" s="9"/>
      <c r="J91" s="9"/>
      <c r="K91" s="9"/>
      <c r="L91" s="9"/>
      <c r="M91" s="7"/>
      <c r="N91" s="32" t="s">
        <v>73</v>
      </c>
      <c r="O91" s="9"/>
      <c r="P91" s="15">
        <f>P89-P90</f>
        <v>3171.341203794469</v>
      </c>
      <c r="Q91" s="27"/>
      <c r="R91" s="9"/>
      <c r="S91" s="29"/>
      <c r="T91" s="15"/>
      <c r="U91" s="9"/>
      <c r="V91" s="9"/>
      <c r="W91" s="9"/>
      <c r="X91" s="7"/>
      <c r="Y91" s="7"/>
    </row>
    <row r="92" spans="1:25" ht="13.5" thickBot="1" x14ac:dyDescent="0.25">
      <c r="A92" s="7"/>
      <c r="B92" s="7"/>
      <c r="C92" s="9"/>
      <c r="D92" s="9"/>
      <c r="E92" s="9"/>
      <c r="F92" s="9"/>
      <c r="G92" s="9"/>
      <c r="H92" s="9"/>
      <c r="I92" s="9"/>
      <c r="J92" s="9"/>
      <c r="K92" s="9"/>
      <c r="L92" s="9"/>
      <c r="M92" s="7"/>
      <c r="N92" s="20"/>
      <c r="O92" s="22"/>
      <c r="P92" s="22"/>
      <c r="Q92" s="30"/>
      <c r="R92" s="9"/>
      <c r="S92" s="9"/>
      <c r="T92" s="9"/>
      <c r="U92" s="9"/>
      <c r="V92" s="9"/>
      <c r="W92" s="9"/>
      <c r="X92" s="7"/>
      <c r="Y92" s="7"/>
    </row>
    <row r="93" spans="1:25" ht="13.5" thickBot="1" x14ac:dyDescent="0.25">
      <c r="A93" s="7"/>
      <c r="B93" s="10" t="s">
        <v>145</v>
      </c>
      <c r="C93" s="11"/>
      <c r="D93" s="12"/>
      <c r="E93" s="12"/>
      <c r="F93" s="12"/>
      <c r="G93" s="12"/>
      <c r="H93" s="12"/>
      <c r="I93" s="12"/>
      <c r="J93" s="12"/>
      <c r="K93" s="26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7"/>
    </row>
    <row r="94" spans="1:25" x14ac:dyDescent="0.2">
      <c r="A94" s="7"/>
      <c r="B94" s="17"/>
      <c r="C94" s="9"/>
      <c r="D94" s="9"/>
      <c r="E94" s="8" t="s">
        <v>63</v>
      </c>
      <c r="F94" s="8"/>
      <c r="G94" s="8"/>
      <c r="H94" s="8"/>
      <c r="I94" s="8" t="s">
        <v>64</v>
      </c>
      <c r="J94" s="9"/>
      <c r="K94" s="14" t="s">
        <v>176</v>
      </c>
      <c r="L94" s="9"/>
      <c r="M94" s="7"/>
      <c r="N94" s="10" t="s">
        <v>170</v>
      </c>
      <c r="O94" s="12"/>
      <c r="P94" s="12"/>
      <c r="Q94" s="12"/>
      <c r="R94" s="12"/>
      <c r="S94" s="12"/>
      <c r="T94" s="26"/>
      <c r="U94" s="9"/>
      <c r="V94" s="9"/>
      <c r="W94" s="9"/>
      <c r="X94" s="7"/>
      <c r="Y94" s="7"/>
    </row>
    <row r="95" spans="1:25" x14ac:dyDescent="0.2">
      <c r="A95" s="36"/>
      <c r="B95" s="2" t="s">
        <v>138</v>
      </c>
      <c r="C95" s="9"/>
      <c r="D95" s="9"/>
      <c r="E95" s="9"/>
      <c r="F95" s="9"/>
      <c r="G95" s="9"/>
      <c r="H95" s="9"/>
      <c r="I95" s="9"/>
      <c r="J95" s="9"/>
      <c r="K95" s="27"/>
      <c r="L95" s="9"/>
      <c r="M95" s="7"/>
      <c r="N95" s="17"/>
      <c r="O95" s="9"/>
      <c r="P95" s="9"/>
      <c r="Q95" s="9"/>
      <c r="R95" s="9"/>
      <c r="S95" s="9"/>
      <c r="T95" s="27"/>
      <c r="U95" s="9"/>
      <c r="V95" s="9"/>
      <c r="W95" s="9"/>
      <c r="X95" s="7"/>
      <c r="Y95" s="7"/>
    </row>
    <row r="96" spans="1:25" x14ac:dyDescent="0.2">
      <c r="A96" s="7"/>
      <c r="B96" s="3"/>
      <c r="C96" s="9" t="s">
        <v>139</v>
      </c>
      <c r="D96" s="9"/>
      <c r="E96" s="15">
        <f>F41/D22</f>
        <v>13310.000000000002</v>
      </c>
      <c r="F96" s="15"/>
      <c r="G96" s="15"/>
      <c r="H96" s="15"/>
      <c r="I96" s="15">
        <f>F41/D22</f>
        <v>13310.000000000002</v>
      </c>
      <c r="J96" s="15"/>
      <c r="K96" s="16">
        <f>E96+I96</f>
        <v>26620.000000000004</v>
      </c>
      <c r="L96" s="9"/>
      <c r="M96" s="7"/>
      <c r="N96" s="32" t="s">
        <v>74</v>
      </c>
      <c r="O96" s="8"/>
      <c r="P96" s="8"/>
      <c r="Q96" s="8"/>
      <c r="R96" s="8" t="s">
        <v>75</v>
      </c>
      <c r="S96" s="9"/>
      <c r="T96" s="27"/>
      <c r="U96" s="8"/>
      <c r="V96" s="9"/>
      <c r="W96" s="9"/>
      <c r="X96" s="7"/>
      <c r="Y96" s="7"/>
    </row>
    <row r="97" spans="1:25" x14ac:dyDescent="0.2">
      <c r="A97" s="7"/>
      <c r="B97" s="3"/>
      <c r="C97" s="9" t="s">
        <v>140</v>
      </c>
      <c r="D97" s="9"/>
      <c r="E97" s="15">
        <f>E18*E96</f>
        <v>9317</v>
      </c>
      <c r="F97" s="15"/>
      <c r="G97" s="15"/>
      <c r="H97" s="15"/>
      <c r="I97" s="15">
        <f>E18*I96</f>
        <v>9317</v>
      </c>
      <c r="J97" s="15"/>
      <c r="K97" s="16">
        <f t="shared" ref="K97:K106" si="0">E97+I97</f>
        <v>18634</v>
      </c>
      <c r="L97" s="9"/>
      <c r="M97" s="7"/>
      <c r="N97" s="17"/>
      <c r="O97" s="9"/>
      <c r="P97" s="9"/>
      <c r="Q97" s="9"/>
      <c r="R97" s="9"/>
      <c r="S97" s="9"/>
      <c r="T97" s="27"/>
      <c r="U97" s="9"/>
      <c r="V97" s="9"/>
      <c r="W97" s="9"/>
      <c r="X97" s="7"/>
      <c r="Y97" s="7"/>
    </row>
    <row r="98" spans="1:25" x14ac:dyDescent="0.2">
      <c r="A98" s="7"/>
      <c r="B98" s="3"/>
      <c r="C98" s="9" t="s">
        <v>144</v>
      </c>
      <c r="D98" s="9"/>
      <c r="E98" s="15">
        <f>E24/2</f>
        <v>0</v>
      </c>
      <c r="F98" s="15"/>
      <c r="G98" s="15"/>
      <c r="H98" s="15"/>
      <c r="I98" s="15">
        <f>E98</f>
        <v>0</v>
      </c>
      <c r="J98" s="15"/>
      <c r="K98" s="16">
        <f t="shared" si="0"/>
        <v>0</v>
      </c>
      <c r="L98" s="9"/>
      <c r="M98" s="7"/>
      <c r="N98" s="32" t="s">
        <v>77</v>
      </c>
      <c r="O98" s="8"/>
      <c r="P98" s="15">
        <f>F128</f>
        <v>11000</v>
      </c>
      <c r="Q98" s="15"/>
      <c r="R98" s="18" t="s">
        <v>83</v>
      </c>
      <c r="S98" s="15"/>
      <c r="T98" s="16">
        <f>J128</f>
        <v>6000</v>
      </c>
      <c r="U98" s="9"/>
      <c r="V98" s="15"/>
      <c r="W98" s="9"/>
      <c r="X98" s="7"/>
      <c r="Y98" s="7"/>
    </row>
    <row r="99" spans="1:25" x14ac:dyDescent="0.2">
      <c r="A99" s="7"/>
      <c r="B99" s="3"/>
      <c r="C99" s="9" t="s">
        <v>66</v>
      </c>
      <c r="D99" s="9"/>
      <c r="E99" s="15">
        <f>E25/2</f>
        <v>900</v>
      </c>
      <c r="F99" s="15"/>
      <c r="G99" s="15"/>
      <c r="H99" s="15"/>
      <c r="I99" s="15">
        <f>E25/2</f>
        <v>900</v>
      </c>
      <c r="J99" s="15"/>
      <c r="K99" s="16">
        <f t="shared" si="0"/>
        <v>1800</v>
      </c>
      <c r="L99" s="9"/>
      <c r="M99" s="7"/>
      <c r="N99" s="32" t="s">
        <v>78</v>
      </c>
      <c r="O99" s="9"/>
      <c r="P99" s="15">
        <f>F129</f>
        <v>1340</v>
      </c>
      <c r="Q99" s="15"/>
      <c r="R99" s="18" t="s">
        <v>84</v>
      </c>
      <c r="S99" s="15"/>
      <c r="T99" s="16">
        <f>J129</f>
        <v>2346.42</v>
      </c>
      <c r="U99" s="9"/>
      <c r="V99" s="15"/>
      <c r="W99" s="9"/>
      <c r="X99" s="7"/>
      <c r="Y99" s="7"/>
    </row>
    <row r="100" spans="1:25" x14ac:dyDescent="0.2">
      <c r="A100" s="7"/>
      <c r="B100" s="3"/>
      <c r="C100" s="9" t="s">
        <v>67</v>
      </c>
      <c r="D100" s="9"/>
      <c r="E100" s="15">
        <f>E35/2</f>
        <v>0</v>
      </c>
      <c r="F100" s="15"/>
      <c r="G100" s="15"/>
      <c r="H100" s="15"/>
      <c r="I100" s="15">
        <f>E100</f>
        <v>0</v>
      </c>
      <c r="J100" s="15"/>
      <c r="K100" s="16">
        <f t="shared" si="0"/>
        <v>0</v>
      </c>
      <c r="L100" s="9"/>
      <c r="M100" s="7"/>
      <c r="N100" s="32" t="s">
        <v>79</v>
      </c>
      <c r="O100" s="9"/>
      <c r="P100" s="15">
        <f>F130</f>
        <v>9660</v>
      </c>
      <c r="Q100" s="15"/>
      <c r="R100" s="18" t="s">
        <v>85</v>
      </c>
      <c r="S100" s="15"/>
      <c r="T100" s="16">
        <f>P91</f>
        <v>3171.341203794469</v>
      </c>
      <c r="U100" s="9"/>
      <c r="V100" s="15"/>
      <c r="W100" s="9"/>
      <c r="X100" s="7"/>
      <c r="Y100" s="7"/>
    </row>
    <row r="101" spans="1:25" x14ac:dyDescent="0.2">
      <c r="A101" s="7"/>
      <c r="B101" s="3"/>
      <c r="C101" s="9" t="s">
        <v>141</v>
      </c>
      <c r="D101" s="9"/>
      <c r="E101" s="15">
        <f>(E26/2)+(E32/20)</f>
        <v>170</v>
      </c>
      <c r="F101" s="15"/>
      <c r="G101" s="15"/>
      <c r="H101" s="15"/>
      <c r="I101" s="15">
        <f>($E$26/2)+($E$32/20)</f>
        <v>170</v>
      </c>
      <c r="J101" s="15"/>
      <c r="K101" s="16">
        <f t="shared" si="0"/>
        <v>340</v>
      </c>
      <c r="L101" s="9"/>
      <c r="M101" s="7"/>
      <c r="N101" s="32" t="s">
        <v>80</v>
      </c>
      <c r="O101" s="9"/>
      <c r="P101" s="15">
        <f>F131</f>
        <v>8945.36</v>
      </c>
      <c r="Q101" s="15"/>
      <c r="R101" s="18" t="s">
        <v>86</v>
      </c>
      <c r="S101" s="15"/>
      <c r="T101" s="16">
        <f>J131</f>
        <v>1900</v>
      </c>
      <c r="U101" s="9"/>
      <c r="V101" s="15"/>
      <c r="W101" s="9"/>
      <c r="X101" s="7"/>
      <c r="Y101" s="7"/>
    </row>
    <row r="102" spans="1:25" x14ac:dyDescent="0.2">
      <c r="A102" s="7"/>
      <c r="B102" s="2" t="s">
        <v>146</v>
      </c>
      <c r="C102" s="9"/>
      <c r="D102" s="9"/>
      <c r="E102" s="15">
        <f>E96-SUM(E97:E101)</f>
        <v>2923.0000000000018</v>
      </c>
      <c r="F102" s="15"/>
      <c r="G102" s="15"/>
      <c r="H102" s="15"/>
      <c r="I102" s="15">
        <f>I96-SUM(I97:I101)</f>
        <v>2923.0000000000018</v>
      </c>
      <c r="J102" s="15"/>
      <c r="K102" s="16">
        <f t="shared" si="0"/>
        <v>5846.0000000000036</v>
      </c>
      <c r="L102" s="9"/>
      <c r="M102" s="7"/>
      <c r="N102" s="32" t="s">
        <v>81</v>
      </c>
      <c r="O102" s="9"/>
      <c r="P102" s="15">
        <f>F132</f>
        <v>16105.100000000002</v>
      </c>
      <c r="Q102" s="15"/>
      <c r="R102" s="18" t="s">
        <v>87</v>
      </c>
      <c r="S102" s="15"/>
      <c r="T102" s="16">
        <f>J117-P74</f>
        <v>0</v>
      </c>
      <c r="U102" s="9"/>
      <c r="V102" s="15"/>
      <c r="W102" s="9"/>
      <c r="X102" s="7"/>
      <c r="Y102" s="7"/>
    </row>
    <row r="103" spans="1:25" x14ac:dyDescent="0.2">
      <c r="A103" s="7"/>
      <c r="B103" s="17"/>
      <c r="C103" s="9" t="s">
        <v>142</v>
      </c>
      <c r="D103" s="9"/>
      <c r="E103" s="15">
        <f>E80+E81</f>
        <v>429.8</v>
      </c>
      <c r="F103" s="15"/>
      <c r="G103" s="15"/>
      <c r="H103" s="15"/>
      <c r="I103" s="15">
        <f>I80+I81+I87</f>
        <v>551.17477121212107</v>
      </c>
      <c r="J103" s="15"/>
      <c r="K103" s="16">
        <f t="shared" si="0"/>
        <v>980.97477121212114</v>
      </c>
      <c r="L103" s="9"/>
      <c r="M103" s="7"/>
      <c r="N103" s="32" t="s">
        <v>82</v>
      </c>
      <c r="O103" s="9"/>
      <c r="P103" s="15">
        <f>E27</f>
        <v>200</v>
      </c>
      <c r="Q103" s="15"/>
      <c r="R103" s="18" t="s">
        <v>88</v>
      </c>
      <c r="S103" s="15"/>
      <c r="T103" s="16">
        <f>J133</f>
        <v>11724.5128</v>
      </c>
      <c r="U103" s="9"/>
      <c r="V103" s="15"/>
      <c r="W103" s="9"/>
      <c r="X103" s="7"/>
      <c r="Y103" s="7"/>
    </row>
    <row r="104" spans="1:25" x14ac:dyDescent="0.2">
      <c r="A104" s="7"/>
      <c r="B104" s="2" t="s">
        <v>147</v>
      </c>
      <c r="C104" s="9"/>
      <c r="D104" s="9"/>
      <c r="E104" s="15">
        <f>E102-E103</f>
        <v>2493.2000000000016</v>
      </c>
      <c r="F104" s="15"/>
      <c r="G104" s="15"/>
      <c r="H104" s="15"/>
      <c r="I104" s="15">
        <f>I102-I103</f>
        <v>2371.8252287878809</v>
      </c>
      <c r="J104" s="15"/>
      <c r="K104" s="16">
        <f t="shared" si="0"/>
        <v>4865.025228787883</v>
      </c>
      <c r="L104" s="9"/>
      <c r="M104" s="7"/>
      <c r="N104" s="32"/>
      <c r="O104" s="9"/>
      <c r="P104" s="15"/>
      <c r="Q104" s="15"/>
      <c r="R104" s="18" t="s">
        <v>89</v>
      </c>
      <c r="S104" s="15"/>
      <c r="T104" s="16">
        <f>P90</f>
        <v>1359.1462301976296</v>
      </c>
      <c r="U104" s="9"/>
      <c r="V104" s="15"/>
      <c r="W104" s="9"/>
      <c r="X104" s="7"/>
      <c r="Y104" s="7"/>
    </row>
    <row r="105" spans="1:25" x14ac:dyDescent="0.2">
      <c r="A105" s="7"/>
      <c r="B105" s="2"/>
      <c r="C105" s="9" t="s">
        <v>143</v>
      </c>
      <c r="D105" s="9"/>
      <c r="E105" s="15">
        <f>E21*E104</f>
        <v>747.96000000000049</v>
      </c>
      <c r="F105" s="15"/>
      <c r="G105" s="15"/>
      <c r="H105" s="15"/>
      <c r="I105" s="15">
        <f>E21*I104</f>
        <v>711.54756863636419</v>
      </c>
      <c r="J105" s="15"/>
      <c r="K105" s="16">
        <f t="shared" si="0"/>
        <v>1459.5075686363648</v>
      </c>
      <c r="L105" s="9"/>
      <c r="M105" s="7"/>
      <c r="N105" s="17"/>
      <c r="O105" s="9"/>
      <c r="P105" s="15"/>
      <c r="Q105" s="15"/>
      <c r="R105" s="18" t="s">
        <v>110</v>
      </c>
      <c r="S105" s="15"/>
      <c r="T105" s="16">
        <f>+L143</f>
        <v>380.13360000000011</v>
      </c>
      <c r="U105" s="9"/>
      <c r="V105" s="15"/>
      <c r="W105" s="9"/>
      <c r="X105" s="7"/>
      <c r="Y105" s="7"/>
    </row>
    <row r="106" spans="1:25" ht="13.5" thickBot="1" x14ac:dyDescent="0.25">
      <c r="A106" s="7"/>
      <c r="B106" s="4" t="s">
        <v>148</v>
      </c>
      <c r="C106" s="22"/>
      <c r="D106" s="22"/>
      <c r="E106" s="24">
        <f>E104-E105</f>
        <v>1745.2400000000011</v>
      </c>
      <c r="F106" s="24"/>
      <c r="G106" s="24"/>
      <c r="H106" s="24"/>
      <c r="I106" s="24">
        <f>I104-I105</f>
        <v>1660.2776601515166</v>
      </c>
      <c r="J106" s="24"/>
      <c r="K106" s="31">
        <f t="shared" si="0"/>
        <v>3405.5176601515177</v>
      </c>
      <c r="L106" s="9"/>
      <c r="M106" s="7"/>
      <c r="N106" s="32" t="s">
        <v>4</v>
      </c>
      <c r="O106" s="9"/>
      <c r="P106" s="18">
        <f>SUM(P100:P105)</f>
        <v>34910.460000000006</v>
      </c>
      <c r="Q106" s="15"/>
      <c r="R106" s="18" t="s">
        <v>168</v>
      </c>
      <c r="S106" s="15"/>
      <c r="T106" s="16">
        <f>U78</f>
        <v>8028.9070750988149</v>
      </c>
      <c r="U106" s="9"/>
      <c r="V106" s="15"/>
      <c r="W106" s="9"/>
      <c r="X106" s="7"/>
      <c r="Y106" s="7"/>
    </row>
    <row r="107" spans="1:25" x14ac:dyDescent="0.2">
      <c r="A107" s="7"/>
      <c r="B107" s="7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7"/>
      <c r="N107" s="17"/>
      <c r="O107" s="9"/>
      <c r="P107" s="15"/>
      <c r="Q107" s="15"/>
      <c r="R107" s="18" t="s">
        <v>4</v>
      </c>
      <c r="S107" s="15"/>
      <c r="T107" s="33">
        <f>SUM(T98:T106)</f>
        <v>34910.460909090914</v>
      </c>
      <c r="U107" s="9"/>
      <c r="V107" s="18"/>
      <c r="W107" s="9"/>
      <c r="X107" s="7"/>
      <c r="Y107" s="7"/>
    </row>
    <row r="108" spans="1:25" ht="13.5" thickBot="1" x14ac:dyDescent="0.25">
      <c r="A108" s="7"/>
      <c r="B108" s="7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7"/>
      <c r="N108" s="35"/>
      <c r="O108" s="21"/>
      <c r="P108" s="24"/>
      <c r="Q108" s="24"/>
      <c r="R108" s="37" t="s">
        <v>99</v>
      </c>
      <c r="S108" s="37"/>
      <c r="T108" s="67">
        <f>T107-P106</f>
        <v>9.090909079532139E-4</v>
      </c>
      <c r="U108" s="9"/>
      <c r="V108" s="9"/>
      <c r="W108" s="9"/>
      <c r="X108" s="7"/>
      <c r="Y108" s="7"/>
    </row>
    <row r="109" spans="1:25" ht="13.5" thickBot="1" x14ac:dyDescent="0.25">
      <c r="A109" s="7"/>
      <c r="B109" s="7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7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7"/>
      <c r="Y109" s="7"/>
    </row>
    <row r="110" spans="1:25" x14ac:dyDescent="0.2">
      <c r="A110" s="7"/>
      <c r="B110" s="38"/>
      <c r="C110" s="11" t="s">
        <v>76</v>
      </c>
      <c r="D110" s="11"/>
      <c r="E110" s="11"/>
      <c r="F110" s="11"/>
      <c r="G110" s="11"/>
      <c r="H110" s="11"/>
      <c r="I110" s="11"/>
      <c r="J110" s="13"/>
      <c r="K110" s="9"/>
      <c r="L110" s="9"/>
      <c r="M110" s="7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7"/>
      <c r="Y110" s="7"/>
    </row>
    <row r="111" spans="1:25" x14ac:dyDescent="0.2">
      <c r="A111" s="7"/>
      <c r="B111" s="32" t="s">
        <v>101</v>
      </c>
      <c r="C111" s="8"/>
      <c r="D111" s="8"/>
      <c r="E111" s="8"/>
      <c r="F111" s="8"/>
      <c r="G111" s="8" t="s">
        <v>75</v>
      </c>
      <c r="H111" s="8"/>
      <c r="I111" s="8"/>
      <c r="J111" s="14"/>
      <c r="K111" s="9"/>
      <c r="L111" s="9"/>
      <c r="M111" s="7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7"/>
      <c r="Y111" s="7"/>
    </row>
    <row r="112" spans="1:25" x14ac:dyDescent="0.2">
      <c r="A112" s="7"/>
      <c r="B112" s="2" t="s">
        <v>131</v>
      </c>
      <c r="C112" s="8"/>
      <c r="D112" s="9"/>
      <c r="E112" s="9"/>
      <c r="F112" s="15"/>
      <c r="G112" s="6" t="s">
        <v>134</v>
      </c>
      <c r="H112" s="15"/>
      <c r="I112" s="15"/>
      <c r="J112" s="16"/>
      <c r="K112" s="9"/>
      <c r="L112" s="9"/>
      <c r="M112" s="7"/>
      <c r="N112" s="8"/>
      <c r="O112" s="9"/>
      <c r="P112" s="9"/>
      <c r="Q112" s="9"/>
      <c r="R112" s="9"/>
      <c r="S112" s="9"/>
      <c r="T112" s="9"/>
      <c r="U112" s="9"/>
      <c r="V112" s="9"/>
      <c r="W112" s="9"/>
      <c r="X112" s="7"/>
      <c r="Y112" s="7"/>
    </row>
    <row r="113" spans="1:25" x14ac:dyDescent="0.2">
      <c r="A113" s="7"/>
      <c r="B113" s="3"/>
      <c r="C113" s="9" t="s">
        <v>149</v>
      </c>
      <c r="D113" s="9"/>
      <c r="E113" s="9"/>
      <c r="F113" s="15">
        <f>F4+E32</f>
        <v>11000</v>
      </c>
      <c r="G113" s="5"/>
      <c r="H113" s="15" t="s">
        <v>83</v>
      </c>
      <c r="I113" s="15"/>
      <c r="J113" s="16">
        <f>J4</f>
        <v>6000</v>
      </c>
      <c r="K113" s="9"/>
      <c r="L113" s="9"/>
      <c r="M113" s="7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7"/>
      <c r="Y113" s="7"/>
    </row>
    <row r="114" spans="1:25" x14ac:dyDescent="0.2">
      <c r="A114" s="7"/>
      <c r="B114" s="3"/>
      <c r="C114" s="9" t="s">
        <v>150</v>
      </c>
      <c r="D114" s="9"/>
      <c r="E114" s="9"/>
      <c r="F114" s="15">
        <f>F5+E101</f>
        <v>1170</v>
      </c>
      <c r="G114" s="5"/>
      <c r="H114" s="15" t="s">
        <v>84</v>
      </c>
      <c r="I114" s="15"/>
      <c r="J114" s="16">
        <f>J5+0.5*J6</f>
        <v>2346.42</v>
      </c>
      <c r="K114" s="9"/>
      <c r="L114" s="9"/>
      <c r="M114" s="7"/>
      <c r="N114" s="8"/>
      <c r="O114" s="9"/>
      <c r="P114" s="9"/>
      <c r="Q114" s="9"/>
      <c r="R114" s="9"/>
      <c r="S114" s="9"/>
      <c r="T114" s="9"/>
      <c r="U114" s="9"/>
      <c r="V114" s="9"/>
      <c r="W114" s="9"/>
      <c r="X114" s="7"/>
      <c r="Y114" s="7"/>
    </row>
    <row r="115" spans="1:25" x14ac:dyDescent="0.2">
      <c r="A115" s="7"/>
      <c r="B115" s="2" t="s">
        <v>137</v>
      </c>
      <c r="C115" s="9"/>
      <c r="D115" s="9"/>
      <c r="E115" s="9"/>
      <c r="F115" s="15"/>
      <c r="G115" s="5"/>
      <c r="H115" s="15" t="s">
        <v>85</v>
      </c>
      <c r="I115" s="15"/>
      <c r="J115" s="16">
        <f>E106</f>
        <v>1745.2400000000011</v>
      </c>
      <c r="K115" s="9"/>
      <c r="L115" s="9"/>
      <c r="M115" s="7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7"/>
      <c r="Y115" s="7"/>
    </row>
    <row r="116" spans="1:25" x14ac:dyDescent="0.2">
      <c r="A116" s="7"/>
      <c r="B116" s="17"/>
      <c r="C116" s="9" t="s">
        <v>80</v>
      </c>
      <c r="D116" s="9"/>
      <c r="E116" s="9"/>
      <c r="F116" s="15">
        <f>F7+(F45/D22)-E97</f>
        <v>8572.68</v>
      </c>
      <c r="G116" s="6" t="s">
        <v>135</v>
      </c>
      <c r="H116" s="15" t="s">
        <v>165</v>
      </c>
      <c r="I116" s="15"/>
      <c r="J116" s="16">
        <f>J7</f>
        <v>1900</v>
      </c>
      <c r="K116" s="9"/>
      <c r="L116" s="9"/>
      <c r="M116" s="7"/>
      <c r="N116" s="8"/>
      <c r="O116" s="9"/>
      <c r="P116" s="9"/>
      <c r="Q116" s="9"/>
      <c r="R116" s="9"/>
      <c r="S116" s="8"/>
      <c r="T116" s="9"/>
      <c r="U116" s="9"/>
      <c r="V116" s="9"/>
      <c r="W116" s="9"/>
      <c r="X116" s="7"/>
      <c r="Y116" s="7"/>
    </row>
    <row r="117" spans="1:25" x14ac:dyDescent="0.2">
      <c r="A117" s="7"/>
      <c r="B117" s="17"/>
      <c r="C117" s="9" t="s">
        <v>81</v>
      </c>
      <c r="D117" s="9"/>
      <c r="E117" s="9"/>
      <c r="F117" s="15">
        <f>G52*D22</f>
        <v>16105.100000000002</v>
      </c>
      <c r="G117" s="6" t="s">
        <v>136</v>
      </c>
      <c r="H117" s="15" t="s">
        <v>154</v>
      </c>
      <c r="I117" s="15"/>
      <c r="J117" s="16">
        <f>J8</f>
        <v>9320</v>
      </c>
      <c r="K117" s="9"/>
      <c r="L117" s="9"/>
      <c r="M117" s="7"/>
      <c r="N117" s="9"/>
      <c r="O117" s="9"/>
      <c r="P117" s="9"/>
      <c r="Q117" s="9"/>
      <c r="R117" s="9"/>
      <c r="S117" s="8"/>
      <c r="T117" s="9"/>
      <c r="U117" s="9"/>
      <c r="V117" s="9"/>
      <c r="W117" s="9"/>
      <c r="X117" s="7"/>
      <c r="Y117" s="7"/>
    </row>
    <row r="118" spans="1:25" x14ac:dyDescent="0.2">
      <c r="A118" s="7"/>
      <c r="B118" s="17"/>
      <c r="C118" s="9" t="s">
        <v>82</v>
      </c>
      <c r="D118" s="9"/>
      <c r="E118" s="9"/>
      <c r="F118" s="15">
        <f>E90</f>
        <v>552.91406233766406</v>
      </c>
      <c r="G118" s="15"/>
      <c r="H118" s="15" t="s">
        <v>88</v>
      </c>
      <c r="I118" s="15"/>
      <c r="J118" s="16">
        <f>G60*D22</f>
        <v>11724.5128</v>
      </c>
      <c r="K118" s="9"/>
      <c r="L118" s="9"/>
      <c r="M118" s="7"/>
      <c r="N118" s="8"/>
      <c r="O118" s="9"/>
      <c r="P118" s="9"/>
      <c r="Q118" s="9"/>
      <c r="R118" s="9"/>
      <c r="S118" s="8"/>
      <c r="T118" s="9"/>
      <c r="U118" s="9"/>
      <c r="V118" s="9"/>
      <c r="W118" s="9"/>
      <c r="X118" s="7"/>
      <c r="Y118" s="7"/>
    </row>
    <row r="119" spans="1:25" x14ac:dyDescent="0.2">
      <c r="A119" s="7"/>
      <c r="B119" s="2" t="s">
        <v>151</v>
      </c>
      <c r="C119" s="29"/>
      <c r="D119" s="9"/>
      <c r="E119" s="9"/>
      <c r="F119" s="15">
        <f>E76-E99</f>
        <v>128.57142857142844</v>
      </c>
      <c r="G119" s="6" t="s">
        <v>156</v>
      </c>
      <c r="H119" s="15" t="s">
        <v>89</v>
      </c>
      <c r="I119" s="15"/>
      <c r="J119" s="16">
        <f>E105+J10-E84</f>
        <v>747.96000000000049</v>
      </c>
      <c r="K119" s="34"/>
      <c r="L119" s="9"/>
      <c r="M119" s="7"/>
      <c r="N119" s="8"/>
      <c r="O119" s="9"/>
      <c r="P119" s="9"/>
      <c r="Q119" s="9"/>
      <c r="R119" s="9"/>
      <c r="S119" s="8"/>
      <c r="T119" s="9"/>
      <c r="U119" s="9"/>
      <c r="V119" s="9"/>
      <c r="W119" s="9"/>
      <c r="X119" s="7"/>
      <c r="Y119" s="7"/>
    </row>
    <row r="120" spans="1:25" x14ac:dyDescent="0.2">
      <c r="A120" s="7"/>
      <c r="B120" s="17"/>
      <c r="C120" s="8"/>
      <c r="D120" s="8"/>
      <c r="E120" s="8"/>
      <c r="F120" s="18"/>
      <c r="G120" s="15"/>
      <c r="H120" s="39" t="s">
        <v>108</v>
      </c>
      <c r="I120" s="15"/>
      <c r="J120" s="16">
        <f>E23*J6</f>
        <v>1025</v>
      </c>
      <c r="K120" s="9"/>
      <c r="L120" s="9"/>
      <c r="M120" s="7"/>
      <c r="N120" s="8"/>
      <c r="O120" s="9"/>
      <c r="P120" s="9"/>
      <c r="Q120" s="9"/>
      <c r="R120" s="9"/>
      <c r="S120" s="8"/>
      <c r="T120" s="9"/>
      <c r="U120" s="9"/>
      <c r="V120" s="9"/>
      <c r="W120" s="9"/>
      <c r="X120" s="7"/>
      <c r="Y120" s="7"/>
    </row>
    <row r="121" spans="1:25" x14ac:dyDescent="0.2">
      <c r="A121" s="7"/>
      <c r="B121" s="17"/>
      <c r="C121" s="9"/>
      <c r="D121" s="9"/>
      <c r="E121" s="9"/>
      <c r="F121" s="15"/>
      <c r="G121" s="15"/>
      <c r="H121" s="39" t="s">
        <v>122</v>
      </c>
      <c r="I121" s="15"/>
      <c r="J121" s="16">
        <f>K143</f>
        <v>380.13359999999921</v>
      </c>
      <c r="K121" s="9"/>
      <c r="L121" s="9"/>
      <c r="M121" s="7"/>
      <c r="N121" s="8"/>
      <c r="O121" s="9"/>
      <c r="P121" s="9"/>
      <c r="Q121" s="9"/>
      <c r="R121" s="9"/>
      <c r="S121" s="8"/>
      <c r="T121" s="9"/>
      <c r="U121" s="9"/>
      <c r="V121" s="9"/>
      <c r="W121" s="9"/>
      <c r="X121" s="7"/>
      <c r="Y121" s="7"/>
    </row>
    <row r="122" spans="1:25" x14ac:dyDescent="0.2">
      <c r="A122" s="7"/>
      <c r="B122" s="17"/>
      <c r="C122" s="8" t="s">
        <v>4</v>
      </c>
      <c r="D122" s="9"/>
      <c r="E122" s="9"/>
      <c r="F122" s="18">
        <f>F113-F114+SUM(F116:F121)</f>
        <v>35189.265490909092</v>
      </c>
      <c r="G122" s="15"/>
      <c r="H122" s="18" t="s">
        <v>4</v>
      </c>
      <c r="I122" s="18"/>
      <c r="J122" s="33">
        <f>SUM(J113:J121)</f>
        <v>35189.2664</v>
      </c>
      <c r="K122" s="9"/>
      <c r="L122" s="9"/>
      <c r="M122" s="7"/>
      <c r="N122" s="8"/>
      <c r="O122" s="9"/>
      <c r="P122" s="9"/>
      <c r="Q122" s="9"/>
      <c r="R122" s="9"/>
      <c r="S122" s="8"/>
      <c r="T122" s="9"/>
      <c r="U122" s="9"/>
      <c r="V122" s="9"/>
      <c r="W122" s="9"/>
      <c r="X122" s="7"/>
      <c r="Y122" s="7"/>
    </row>
    <row r="123" spans="1:25" x14ac:dyDescent="0.2">
      <c r="A123" s="7"/>
      <c r="B123" s="17"/>
      <c r="C123" s="9"/>
      <c r="D123" s="9"/>
      <c r="E123" s="9"/>
      <c r="F123" s="15"/>
      <c r="G123" s="15"/>
      <c r="H123" s="15"/>
      <c r="I123" s="15"/>
      <c r="J123" s="16"/>
      <c r="K123" s="9"/>
      <c r="L123" s="9"/>
      <c r="M123" s="7"/>
      <c r="N123" s="8"/>
      <c r="O123" s="9"/>
      <c r="P123" s="9"/>
      <c r="Q123" s="9"/>
      <c r="R123" s="9"/>
      <c r="S123" s="8"/>
      <c r="T123" s="9"/>
      <c r="U123" s="9"/>
      <c r="V123" s="9"/>
      <c r="W123" s="9"/>
      <c r="X123" s="7"/>
      <c r="Y123" s="7"/>
    </row>
    <row r="124" spans="1:25" x14ac:dyDescent="0.2">
      <c r="A124" s="7"/>
      <c r="B124" s="17"/>
      <c r="C124" s="9"/>
      <c r="D124" s="9"/>
      <c r="E124" s="9"/>
      <c r="F124" s="15"/>
      <c r="G124" s="15"/>
      <c r="H124" s="15"/>
      <c r="I124" s="15"/>
      <c r="J124" s="16"/>
      <c r="K124" s="9"/>
      <c r="L124" s="9"/>
      <c r="M124" s="7"/>
      <c r="N124" s="8"/>
      <c r="O124" s="9"/>
      <c r="P124" s="8"/>
      <c r="Q124" s="9"/>
      <c r="R124" s="9"/>
      <c r="S124" s="8"/>
      <c r="T124" s="9"/>
      <c r="U124" s="8"/>
      <c r="V124" s="8"/>
      <c r="W124" s="9"/>
      <c r="X124" s="7"/>
      <c r="Y124" s="7"/>
    </row>
    <row r="125" spans="1:25" x14ac:dyDescent="0.2">
      <c r="A125" s="7"/>
      <c r="B125" s="17"/>
      <c r="C125" s="8" t="s">
        <v>90</v>
      </c>
      <c r="D125" s="8"/>
      <c r="E125" s="9"/>
      <c r="F125" s="15"/>
      <c r="G125" s="15"/>
      <c r="H125" s="15"/>
      <c r="I125" s="15"/>
      <c r="J125" s="16"/>
      <c r="K125" s="9"/>
      <c r="L125" s="9"/>
      <c r="M125" s="7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7"/>
      <c r="Y125" s="7"/>
    </row>
    <row r="126" spans="1:25" x14ac:dyDescent="0.2">
      <c r="A126" s="7"/>
      <c r="B126" s="32" t="s">
        <v>101</v>
      </c>
      <c r="C126" s="8"/>
      <c r="D126" s="8"/>
      <c r="E126" s="8"/>
      <c r="F126" s="18"/>
      <c r="G126" s="18" t="s">
        <v>75</v>
      </c>
      <c r="H126" s="18"/>
      <c r="I126" s="18"/>
      <c r="J126" s="33"/>
      <c r="K126" s="9"/>
      <c r="L126" s="9"/>
      <c r="M126" s="7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7"/>
      <c r="Y126" s="7"/>
    </row>
    <row r="127" spans="1:25" x14ac:dyDescent="0.2">
      <c r="A127" s="7"/>
      <c r="B127" s="2" t="s">
        <v>131</v>
      </c>
      <c r="C127" s="9"/>
      <c r="D127" s="9"/>
      <c r="E127" s="9"/>
      <c r="F127" s="15"/>
      <c r="G127" s="6" t="s">
        <v>134</v>
      </c>
      <c r="H127" s="15"/>
      <c r="I127" s="15"/>
      <c r="J127" s="16"/>
      <c r="K127" s="9"/>
      <c r="L127" s="9"/>
      <c r="M127" s="7"/>
      <c r="N127" s="8"/>
      <c r="O127" s="9"/>
      <c r="P127" s="9"/>
      <c r="Q127" s="9"/>
      <c r="R127" s="9"/>
      <c r="S127" s="9"/>
      <c r="T127" s="9"/>
      <c r="U127" s="9"/>
      <c r="V127" s="9"/>
      <c r="W127" s="9"/>
      <c r="X127" s="7"/>
      <c r="Y127" s="7"/>
    </row>
    <row r="128" spans="1:25" x14ac:dyDescent="0.2">
      <c r="A128" s="7"/>
      <c r="B128" s="3"/>
      <c r="C128" s="9" t="s">
        <v>77</v>
      </c>
      <c r="D128" s="9"/>
      <c r="E128" s="9"/>
      <c r="F128" s="15">
        <f>F113</f>
        <v>11000</v>
      </c>
      <c r="G128" s="5"/>
      <c r="H128" s="15" t="s">
        <v>83</v>
      </c>
      <c r="I128" s="15"/>
      <c r="J128" s="16">
        <f>J113</f>
        <v>6000</v>
      </c>
      <c r="K128" s="9"/>
      <c r="L128" s="9"/>
      <c r="M128" s="7"/>
      <c r="N128" s="8"/>
      <c r="O128" s="9"/>
      <c r="P128" s="9"/>
      <c r="Q128" s="9"/>
      <c r="R128" s="9"/>
      <c r="S128" s="9"/>
      <c r="T128" s="9"/>
      <c r="U128" s="9"/>
      <c r="V128" s="9"/>
      <c r="W128" s="9"/>
      <c r="X128" s="7"/>
      <c r="Y128" s="7"/>
    </row>
    <row r="129" spans="1:25" x14ac:dyDescent="0.2">
      <c r="A129" s="7"/>
      <c r="B129" s="3"/>
      <c r="C129" s="9" t="s">
        <v>78</v>
      </c>
      <c r="D129" s="9"/>
      <c r="E129" s="9"/>
      <c r="F129" s="15">
        <f>F114+I101</f>
        <v>1340</v>
      </c>
      <c r="G129" s="5"/>
      <c r="H129" s="15" t="s">
        <v>84</v>
      </c>
      <c r="I129" s="15"/>
      <c r="J129" s="16">
        <f>J114</f>
        <v>2346.42</v>
      </c>
      <c r="K129" s="9"/>
      <c r="L129" s="9"/>
      <c r="M129" s="7"/>
      <c r="N129" s="8"/>
      <c r="O129" s="9"/>
      <c r="P129" s="9"/>
      <c r="Q129" s="9"/>
      <c r="R129" s="9"/>
      <c r="S129" s="9"/>
      <c r="T129" s="9"/>
      <c r="U129" s="9"/>
      <c r="V129" s="9"/>
      <c r="W129" s="9"/>
      <c r="X129" s="7"/>
      <c r="Y129" s="7"/>
    </row>
    <row r="130" spans="1:25" x14ac:dyDescent="0.2">
      <c r="A130" s="7"/>
      <c r="B130" s="2" t="s">
        <v>137</v>
      </c>
      <c r="C130" s="9" t="s">
        <v>79</v>
      </c>
      <c r="D130" s="9"/>
      <c r="E130" s="9"/>
      <c r="F130" s="15">
        <f>F128-F129</f>
        <v>9660</v>
      </c>
      <c r="G130" s="5"/>
      <c r="H130" s="15" t="s">
        <v>85</v>
      </c>
      <c r="I130" s="15"/>
      <c r="J130" s="16">
        <f>K106</f>
        <v>3405.5176601515177</v>
      </c>
      <c r="K130" s="9"/>
      <c r="L130" s="9"/>
      <c r="M130" s="7"/>
      <c r="N130" s="8"/>
      <c r="O130" s="9"/>
      <c r="P130" s="9"/>
      <c r="Q130" s="9"/>
      <c r="R130" s="9"/>
      <c r="S130" s="9"/>
      <c r="T130" s="9"/>
      <c r="U130" s="9"/>
      <c r="V130" s="9"/>
      <c r="W130" s="9"/>
      <c r="X130" s="7"/>
      <c r="Y130" s="7"/>
    </row>
    <row r="131" spans="1:25" x14ac:dyDescent="0.2">
      <c r="A131" s="7"/>
      <c r="B131" s="17"/>
      <c r="C131" s="9" t="s">
        <v>80</v>
      </c>
      <c r="D131" s="9"/>
      <c r="E131" s="9"/>
      <c r="F131" s="15">
        <f>F116+(F45/D22)-I97</f>
        <v>8945.36</v>
      </c>
      <c r="G131" s="6" t="s">
        <v>135</v>
      </c>
      <c r="H131" s="15" t="s">
        <v>165</v>
      </c>
      <c r="I131" s="15"/>
      <c r="J131" s="16">
        <f>J7</f>
        <v>1900</v>
      </c>
      <c r="K131" s="9"/>
      <c r="L131" s="9"/>
      <c r="M131" s="7"/>
      <c r="N131" s="8"/>
      <c r="O131" s="9"/>
      <c r="P131" s="9"/>
      <c r="Q131" s="9"/>
      <c r="R131" s="9"/>
      <c r="S131" s="9"/>
      <c r="T131" s="9"/>
      <c r="U131" s="9"/>
      <c r="V131" s="9"/>
      <c r="W131" s="9"/>
      <c r="X131" s="7"/>
      <c r="Y131" s="7"/>
    </row>
    <row r="132" spans="1:25" x14ac:dyDescent="0.2">
      <c r="A132" s="7"/>
      <c r="B132" s="17"/>
      <c r="C132" s="9" t="s">
        <v>81</v>
      </c>
      <c r="D132" s="9"/>
      <c r="E132" s="9"/>
      <c r="F132" s="15">
        <f>K52*D22</f>
        <v>16105.100000000002</v>
      </c>
      <c r="G132" s="6" t="s">
        <v>136</v>
      </c>
      <c r="H132" s="15" t="s">
        <v>154</v>
      </c>
      <c r="I132" s="15"/>
      <c r="J132" s="16">
        <f>I70</f>
        <v>7694.3692803030262</v>
      </c>
      <c r="K132" s="34"/>
      <c r="L132" s="9"/>
      <c r="M132" s="7"/>
      <c r="N132" s="8"/>
      <c r="O132" s="9"/>
      <c r="P132" s="9"/>
      <c r="Q132" s="9"/>
      <c r="R132" s="9"/>
      <c r="S132" s="9"/>
      <c r="T132" s="9"/>
      <c r="U132" s="9"/>
      <c r="V132" s="9"/>
      <c r="W132" s="9"/>
      <c r="X132" s="7"/>
      <c r="Y132" s="7"/>
    </row>
    <row r="133" spans="1:25" x14ac:dyDescent="0.2">
      <c r="A133" s="7"/>
      <c r="B133" s="17"/>
      <c r="C133" s="9" t="s">
        <v>82</v>
      </c>
      <c r="D133" s="9"/>
      <c r="E133" s="9"/>
      <c r="F133" s="15">
        <f>I90</f>
        <v>200.00000000000159</v>
      </c>
      <c r="G133" s="15"/>
      <c r="H133" s="15" t="s">
        <v>88</v>
      </c>
      <c r="I133" s="15"/>
      <c r="J133" s="16">
        <f>K60*D22</f>
        <v>11724.5128</v>
      </c>
      <c r="K133" s="9"/>
      <c r="L133" s="9"/>
      <c r="M133" s="7"/>
      <c r="N133" s="8"/>
      <c r="O133" s="9"/>
      <c r="P133" s="9"/>
      <c r="Q133" s="9"/>
      <c r="R133" s="9"/>
      <c r="S133" s="9"/>
      <c r="T133" s="9"/>
      <c r="U133" s="9"/>
      <c r="V133" s="9"/>
      <c r="W133" s="9"/>
      <c r="X133" s="7"/>
      <c r="Y133" s="7"/>
    </row>
    <row r="134" spans="1:25" x14ac:dyDescent="0.2">
      <c r="A134" s="7"/>
      <c r="B134" s="2"/>
      <c r="C134" s="9"/>
      <c r="D134" s="9"/>
      <c r="E134" s="9"/>
      <c r="F134" s="15"/>
      <c r="G134" s="6" t="s">
        <v>155</v>
      </c>
      <c r="H134" s="15" t="s">
        <v>89</v>
      </c>
      <c r="I134" s="15"/>
      <c r="J134" s="16">
        <f>K105-I84</f>
        <v>1459.5075686363648</v>
      </c>
      <c r="K134" s="9"/>
      <c r="L134" s="9"/>
      <c r="M134" s="7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7"/>
      <c r="Y134" s="7"/>
    </row>
    <row r="135" spans="1:25" x14ac:dyDescent="0.2">
      <c r="A135" s="7"/>
      <c r="B135" s="17"/>
      <c r="C135" s="9"/>
      <c r="D135" s="9"/>
      <c r="E135" s="9"/>
      <c r="F135" s="15"/>
      <c r="G135" s="15"/>
      <c r="H135" s="39" t="s">
        <v>161</v>
      </c>
      <c r="I135" s="15"/>
      <c r="J135" s="16">
        <f>L143</f>
        <v>380.13360000000011</v>
      </c>
      <c r="K135" s="9"/>
      <c r="L135" s="9"/>
      <c r="M135" s="7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7"/>
      <c r="Y135" s="7"/>
    </row>
    <row r="136" spans="1:25" ht="13.5" thickBot="1" x14ac:dyDescent="0.25">
      <c r="A136" s="7"/>
      <c r="B136" s="20"/>
      <c r="C136" s="21" t="s">
        <v>4</v>
      </c>
      <c r="D136" s="21"/>
      <c r="E136" s="21"/>
      <c r="F136" s="23">
        <f>SUM(F130:F134)</f>
        <v>34910.460000000006</v>
      </c>
      <c r="G136" s="24"/>
      <c r="H136" s="23" t="s">
        <v>4</v>
      </c>
      <c r="I136" s="23"/>
      <c r="J136" s="25">
        <f>SUM(J128:J135)</f>
        <v>34910.460909090914</v>
      </c>
      <c r="K136" s="8"/>
      <c r="L136" s="9"/>
      <c r="M136" s="7"/>
      <c r="N136" s="8"/>
      <c r="O136" s="9"/>
      <c r="P136" s="9"/>
      <c r="Q136" s="9"/>
      <c r="R136" s="9"/>
      <c r="S136" s="9"/>
      <c r="T136" s="9"/>
      <c r="U136" s="9"/>
      <c r="V136" s="9"/>
      <c r="W136" s="9"/>
      <c r="X136" s="7"/>
      <c r="Y136" s="7"/>
    </row>
    <row r="137" spans="1:25" x14ac:dyDescent="0.2">
      <c r="A137" s="7"/>
      <c r="B137" s="7"/>
      <c r="C137" s="7"/>
      <c r="D137" s="7"/>
      <c r="E137" s="7"/>
      <c r="F137" s="15"/>
      <c r="G137" s="7"/>
      <c r="H137" s="7"/>
      <c r="I137" s="7"/>
      <c r="J137" s="7"/>
      <c r="K137" s="7"/>
      <c r="L137" s="7"/>
      <c r="M137" s="7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7"/>
      <c r="Y137" s="7"/>
    </row>
    <row r="138" spans="1:25" ht="13.5" thickBo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7"/>
      <c r="Y138" s="7"/>
    </row>
    <row r="139" spans="1:25" x14ac:dyDescent="0.2">
      <c r="A139" s="7"/>
      <c r="B139" s="7"/>
      <c r="C139" s="38"/>
      <c r="D139" s="12"/>
      <c r="E139" s="12"/>
      <c r="F139" s="12"/>
      <c r="G139" s="12"/>
      <c r="H139" s="12"/>
      <c r="I139" s="12"/>
      <c r="J139" s="26"/>
      <c r="K139" s="10" t="s">
        <v>157</v>
      </c>
      <c r="L139" s="26"/>
      <c r="M139" s="7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7"/>
      <c r="Y139" s="7"/>
    </row>
    <row r="140" spans="1:25" x14ac:dyDescent="0.2">
      <c r="A140" s="7"/>
      <c r="B140" s="7"/>
      <c r="C140" s="48" t="s">
        <v>110</v>
      </c>
      <c r="D140" s="40" t="s">
        <v>113</v>
      </c>
      <c r="E140" s="40" t="s">
        <v>111</v>
      </c>
      <c r="F140" s="40" t="s">
        <v>112</v>
      </c>
      <c r="G140" s="40" t="s">
        <v>114</v>
      </c>
      <c r="H140" s="40" t="s">
        <v>113</v>
      </c>
      <c r="I140" s="40" t="s">
        <v>118</v>
      </c>
      <c r="J140" s="54" t="s">
        <v>119</v>
      </c>
      <c r="K140" s="53" t="s">
        <v>118</v>
      </c>
      <c r="L140" s="54" t="s">
        <v>119</v>
      </c>
      <c r="M140" s="61"/>
      <c r="N140" s="8"/>
      <c r="O140" s="8"/>
      <c r="P140" s="8"/>
      <c r="Q140" s="9"/>
      <c r="R140" s="9"/>
      <c r="S140" s="9"/>
      <c r="T140" s="9"/>
      <c r="U140" s="9"/>
      <c r="V140" s="9"/>
      <c r="W140" s="9"/>
      <c r="X140" s="7"/>
      <c r="Y140" s="7"/>
    </row>
    <row r="141" spans="1:25" x14ac:dyDescent="0.2">
      <c r="A141" s="7"/>
      <c r="B141" s="7"/>
      <c r="C141" s="48" t="s">
        <v>115</v>
      </c>
      <c r="D141" s="41">
        <f>+E69</f>
        <v>2245.7851239669421</v>
      </c>
      <c r="E141" s="41">
        <f>F40*3-(F40/D22)*3</f>
        <v>1397.5499999999993</v>
      </c>
      <c r="F141" s="41">
        <f>E141</f>
        <v>1397.5499999999993</v>
      </c>
      <c r="G141" s="41">
        <f>F40*3-(F40)*3/D22</f>
        <v>1397.5500000000002</v>
      </c>
      <c r="H141" s="41">
        <f>F40*3-(F40)*3/D22</f>
        <v>1397.5500000000002</v>
      </c>
      <c r="I141" s="41">
        <f>E141+F141</f>
        <v>2795.0999999999985</v>
      </c>
      <c r="J141" s="49">
        <f>G141+H141</f>
        <v>2795.1000000000004</v>
      </c>
      <c r="K141" s="55">
        <f>D148+E148</f>
        <v>929.22450909090821</v>
      </c>
      <c r="L141" s="56">
        <f>F148+G148</f>
        <v>760.26719999999932</v>
      </c>
      <c r="M141" s="7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7"/>
      <c r="Y141" s="7"/>
    </row>
    <row r="142" spans="1:25" x14ac:dyDescent="0.2">
      <c r="A142" s="7"/>
      <c r="B142" s="7"/>
      <c r="C142" s="48" t="s">
        <v>116</v>
      </c>
      <c r="D142" s="41"/>
      <c r="E142" s="41"/>
      <c r="F142" s="41"/>
      <c r="G142" s="41"/>
      <c r="H142" s="41"/>
      <c r="I142" s="41"/>
      <c r="J142" s="49"/>
      <c r="K142" s="57" t="s">
        <v>158</v>
      </c>
      <c r="L142" s="58" t="s">
        <v>158</v>
      </c>
      <c r="M142" s="7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7"/>
      <c r="Y142" s="7"/>
    </row>
    <row r="143" spans="1:25" ht="13.5" thickBot="1" x14ac:dyDescent="0.25">
      <c r="A143" s="7"/>
      <c r="B143" s="7"/>
      <c r="C143" s="48" t="s">
        <v>27</v>
      </c>
      <c r="D143" s="41">
        <f>+E74</f>
        <v>1596.6942148760331</v>
      </c>
      <c r="E143" s="41">
        <f>F44*3-(F44/D22)*3</f>
        <v>1017.4164000000001</v>
      </c>
      <c r="F143" s="41">
        <f>E143</f>
        <v>1017.4164000000001</v>
      </c>
      <c r="G143" s="41">
        <f>E143</f>
        <v>1017.4164000000001</v>
      </c>
      <c r="H143" s="41">
        <f>F143</f>
        <v>1017.4164000000001</v>
      </c>
      <c r="I143" s="41">
        <f>E143+F143</f>
        <v>2034.8328000000001</v>
      </c>
      <c r="J143" s="49">
        <f>H143+G143</f>
        <v>2034.8328000000001</v>
      </c>
      <c r="K143" s="59">
        <f>F148</f>
        <v>380.13359999999921</v>
      </c>
      <c r="L143" s="60">
        <f>H148</f>
        <v>380.13360000000011</v>
      </c>
      <c r="M143" s="7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7"/>
      <c r="Y143" s="7"/>
    </row>
    <row r="144" spans="1:25" x14ac:dyDescent="0.2">
      <c r="A144" s="7"/>
      <c r="B144" s="7"/>
      <c r="C144" s="48" t="s">
        <v>117</v>
      </c>
      <c r="D144" s="41">
        <v>0</v>
      </c>
      <c r="E144" s="41">
        <f>F22*E32</f>
        <v>100</v>
      </c>
      <c r="F144" s="41">
        <v>0</v>
      </c>
      <c r="G144" s="41">
        <v>0</v>
      </c>
      <c r="H144" s="41">
        <v>0</v>
      </c>
      <c r="I144" s="41">
        <f>E144</f>
        <v>100</v>
      </c>
      <c r="J144" s="49"/>
      <c r="K144" s="19"/>
      <c r="L144" s="19"/>
      <c r="M144" s="7"/>
      <c r="N144" s="8"/>
      <c r="O144" s="9"/>
      <c r="P144" s="9"/>
      <c r="Q144" s="9"/>
      <c r="R144" s="9"/>
      <c r="S144" s="9"/>
      <c r="T144" s="9"/>
      <c r="U144" s="9"/>
      <c r="V144" s="9"/>
      <c r="W144" s="9"/>
      <c r="X144" s="7"/>
      <c r="Y144" s="7"/>
    </row>
    <row r="145" spans="1:25" x14ac:dyDescent="0.2">
      <c r="A145" s="7"/>
      <c r="B145" s="7"/>
      <c r="C145" s="48"/>
      <c r="D145" s="41"/>
      <c r="E145" s="41"/>
      <c r="F145" s="41"/>
      <c r="G145" s="41"/>
      <c r="H145" s="41"/>
      <c r="I145" s="41"/>
      <c r="J145" s="49"/>
      <c r="K145" s="19"/>
      <c r="L145" s="19"/>
      <c r="M145" s="7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7"/>
      <c r="Y145" s="7"/>
    </row>
    <row r="146" spans="1:25" x14ac:dyDescent="0.2">
      <c r="A146" s="7"/>
      <c r="B146" s="7"/>
      <c r="C146" s="48" t="s">
        <v>126</v>
      </c>
      <c r="D146" s="41"/>
      <c r="E146" s="41"/>
      <c r="F146" s="41"/>
      <c r="G146" s="41"/>
      <c r="H146" s="41"/>
      <c r="I146" s="41"/>
      <c r="J146" s="49"/>
      <c r="K146" s="19"/>
      <c r="L146" s="19"/>
      <c r="M146" s="7"/>
      <c r="N146" s="8"/>
      <c r="O146" s="9"/>
      <c r="P146" s="9"/>
      <c r="Q146" s="9"/>
      <c r="R146" s="9"/>
      <c r="S146" s="8"/>
      <c r="T146" s="9"/>
      <c r="U146" s="9"/>
      <c r="V146" s="9"/>
      <c r="W146" s="9"/>
      <c r="X146" s="7"/>
      <c r="Y146" s="7"/>
    </row>
    <row r="147" spans="1:25" x14ac:dyDescent="0.2">
      <c r="A147" s="7"/>
      <c r="B147" s="7"/>
      <c r="C147" s="48" t="s">
        <v>127</v>
      </c>
      <c r="D147" s="41"/>
      <c r="E147" s="41">
        <f>E146</f>
        <v>0</v>
      </c>
      <c r="F147" s="41">
        <f>E147+F146</f>
        <v>0</v>
      </c>
      <c r="G147" s="41"/>
      <c r="H147" s="41"/>
      <c r="I147" s="41"/>
      <c r="J147" s="49"/>
      <c r="K147" s="19"/>
      <c r="L147" s="19"/>
      <c r="M147" s="7"/>
      <c r="N147" s="9"/>
      <c r="O147" s="9"/>
      <c r="P147" s="9"/>
      <c r="Q147" s="9"/>
      <c r="R147" s="9"/>
      <c r="S147" s="8"/>
      <c r="T147" s="9"/>
      <c r="U147" s="9"/>
      <c r="V147" s="9"/>
      <c r="W147" s="9"/>
      <c r="X147" s="7"/>
      <c r="Y147" s="7"/>
    </row>
    <row r="148" spans="1:25" ht="13.5" thickBot="1" x14ac:dyDescent="0.25">
      <c r="A148" s="7"/>
      <c r="B148" s="7"/>
      <c r="C148" s="50" t="s">
        <v>162</v>
      </c>
      <c r="D148" s="51">
        <f>D141-D143-D144</f>
        <v>649.09090909090901</v>
      </c>
      <c r="E148" s="51">
        <f>E141-E143-E144</f>
        <v>280.13359999999921</v>
      </c>
      <c r="F148" s="51">
        <f>F141-F143-F144</f>
        <v>380.13359999999921</v>
      </c>
      <c r="G148" s="51">
        <f>G141-G143-G144</f>
        <v>380.13360000000011</v>
      </c>
      <c r="H148" s="51">
        <f>H141-H143-H144</f>
        <v>380.13360000000011</v>
      </c>
      <c r="I148" s="51"/>
      <c r="J148" s="52"/>
      <c r="K148" s="19"/>
      <c r="L148" s="19"/>
      <c r="M148" s="7"/>
      <c r="N148" s="8"/>
      <c r="O148" s="9"/>
      <c r="P148" s="9"/>
      <c r="Q148" s="9"/>
      <c r="R148" s="9"/>
      <c r="S148" s="8"/>
      <c r="T148" s="9"/>
      <c r="U148" s="9"/>
      <c r="V148" s="9"/>
      <c r="W148" s="9"/>
      <c r="X148" s="7"/>
      <c r="Y148" s="7"/>
    </row>
    <row r="149" spans="1:25" x14ac:dyDescent="0.2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</row>
    <row r="150" spans="1:25" x14ac:dyDescent="0.2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</row>
    <row r="151" spans="1:25" x14ac:dyDescent="0.2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</row>
    <row r="152" spans="1:25" x14ac:dyDescent="0.2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</row>
    <row r="153" spans="1:25" x14ac:dyDescent="0.2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</row>
    <row r="154" spans="1:25" x14ac:dyDescent="0.2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</row>
    <row r="155" spans="1:25" x14ac:dyDescent="0.2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</row>
    <row r="156" spans="1:25" x14ac:dyDescent="0.2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</row>
    <row r="157" spans="1:25" x14ac:dyDescent="0.2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</row>
    <row r="158" spans="1:25" x14ac:dyDescent="0.2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</row>
    <row r="159" spans="1:25" x14ac:dyDescent="0.2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</row>
    <row r="160" spans="1:25" x14ac:dyDescent="0.2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</row>
    <row r="161" spans="1:25" x14ac:dyDescent="0.2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</row>
    <row r="162" spans="1:25" x14ac:dyDescent="0.2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</row>
    <row r="163" spans="1:25" x14ac:dyDescent="0.2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</row>
    <row r="164" spans="1:25" x14ac:dyDescent="0.2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</row>
    <row r="165" spans="1:25" x14ac:dyDescent="0.2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</row>
    <row r="166" spans="1:25" x14ac:dyDescent="0.2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</row>
    <row r="167" spans="1:25" x14ac:dyDescent="0.2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</row>
    <row r="168" spans="1:25" x14ac:dyDescent="0.2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</row>
    <row r="169" spans="1:25" x14ac:dyDescent="0.2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</row>
    <row r="170" spans="1:25" x14ac:dyDescent="0.2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</row>
    <row r="171" spans="1:25" x14ac:dyDescent="0.2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</row>
    <row r="172" spans="1:25" x14ac:dyDescent="0.2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</row>
    <row r="173" spans="1:25" x14ac:dyDescent="0.2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</row>
    <row r="174" spans="1:25" x14ac:dyDescent="0.2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</row>
    <row r="175" spans="1:25" x14ac:dyDescent="0.2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</row>
    <row r="176" spans="1:25" x14ac:dyDescent="0.2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</row>
    <row r="177" spans="1:25" x14ac:dyDescent="0.2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</row>
    <row r="178" spans="1:25" x14ac:dyDescent="0.2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</row>
    <row r="179" spans="1:25" x14ac:dyDescent="0.2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</row>
    <row r="180" spans="1:25" x14ac:dyDescent="0.2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</row>
    <row r="181" spans="1:25" x14ac:dyDescent="0.2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</row>
    <row r="182" spans="1:25" x14ac:dyDescent="0.2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</row>
    <row r="183" spans="1:25" x14ac:dyDescent="0.2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</row>
    <row r="184" spans="1:25" x14ac:dyDescent="0.2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</row>
    <row r="185" spans="1:25" x14ac:dyDescent="0.2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</row>
    <row r="186" spans="1:25" x14ac:dyDescent="0.2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</row>
    <row r="187" spans="1:25" x14ac:dyDescent="0.2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</row>
    <row r="188" spans="1:25" x14ac:dyDescent="0.2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</row>
    <row r="189" spans="1:25" x14ac:dyDescent="0.2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</row>
    <row r="190" spans="1:25" x14ac:dyDescent="0.2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</row>
    <row r="191" spans="1:25" x14ac:dyDescent="0.2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</row>
    <row r="192" spans="1:25" x14ac:dyDescent="0.2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</row>
    <row r="193" spans="1:25" x14ac:dyDescent="0.2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</row>
    <row r="194" spans="1:25" x14ac:dyDescent="0.2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</row>
    <row r="195" spans="1:25" x14ac:dyDescent="0.2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</row>
    <row r="196" spans="1:25" x14ac:dyDescent="0.2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</row>
    <row r="197" spans="1:25" x14ac:dyDescent="0.2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</row>
    <row r="198" spans="1:25" x14ac:dyDescent="0.2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</row>
    <row r="199" spans="1:25" x14ac:dyDescent="0.2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</row>
    <row r="200" spans="1:25" x14ac:dyDescent="0.2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</row>
    <row r="201" spans="1:25" x14ac:dyDescent="0.2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</row>
    <row r="202" spans="1:25" x14ac:dyDescent="0.2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</row>
    <row r="203" spans="1:25" x14ac:dyDescent="0.2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</row>
    <row r="204" spans="1:25" x14ac:dyDescent="0.2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</row>
    <row r="205" spans="1:25" x14ac:dyDescent="0.2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</row>
    <row r="206" spans="1:25" x14ac:dyDescent="0.2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</row>
    <row r="207" spans="1:25" x14ac:dyDescent="0.2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</row>
    <row r="208" spans="1:25" x14ac:dyDescent="0.2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</row>
    <row r="209" spans="1:25" x14ac:dyDescent="0.2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</row>
    <row r="210" spans="1:25" x14ac:dyDescent="0.2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</row>
    <row r="211" spans="1:25" x14ac:dyDescent="0.2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</row>
    <row r="212" spans="1:25" x14ac:dyDescent="0.2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</row>
    <row r="213" spans="1:25" x14ac:dyDescent="0.2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</row>
    <row r="214" spans="1:25" x14ac:dyDescent="0.2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</row>
    <row r="215" spans="1:25" x14ac:dyDescent="0.2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</row>
    <row r="216" spans="1:25" x14ac:dyDescent="0.2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</row>
    <row r="217" spans="1:25" x14ac:dyDescent="0.2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</row>
    <row r="218" spans="1:25" x14ac:dyDescent="0.2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</row>
    <row r="219" spans="1:25" x14ac:dyDescent="0.2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</row>
    <row r="220" spans="1:25" x14ac:dyDescent="0.2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</row>
    <row r="221" spans="1:25" x14ac:dyDescent="0.2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</row>
    <row r="222" spans="1:25" x14ac:dyDescent="0.2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</row>
    <row r="223" spans="1:25" x14ac:dyDescent="0.2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</row>
    <row r="224" spans="1:25" x14ac:dyDescent="0.2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</row>
    <row r="225" spans="1:25" x14ac:dyDescent="0.2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</row>
    <row r="226" spans="1:25" x14ac:dyDescent="0.2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</row>
    <row r="227" spans="1:25" x14ac:dyDescent="0.2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</row>
    <row r="228" spans="1:25" x14ac:dyDescent="0.2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</row>
    <row r="229" spans="1:25" x14ac:dyDescent="0.2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</row>
    <row r="230" spans="1:25" x14ac:dyDescent="0.2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</row>
    <row r="231" spans="1:25" x14ac:dyDescent="0.2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</row>
    <row r="232" spans="1:25" x14ac:dyDescent="0.2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</row>
    <row r="233" spans="1:25" x14ac:dyDescent="0.2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</row>
    <row r="234" spans="1:25" x14ac:dyDescent="0.2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</row>
    <row r="235" spans="1:25" x14ac:dyDescent="0.2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</row>
    <row r="236" spans="1:25" x14ac:dyDescent="0.2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</row>
    <row r="237" spans="1:25" x14ac:dyDescent="0.2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</row>
    <row r="238" spans="1:25" x14ac:dyDescent="0.2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</row>
    <row r="239" spans="1:25" x14ac:dyDescent="0.2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</row>
    <row r="240" spans="1:25" x14ac:dyDescent="0.2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</row>
    <row r="241" spans="1:25" x14ac:dyDescent="0.2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</row>
    <row r="242" spans="1:25" x14ac:dyDescent="0.2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</row>
    <row r="243" spans="1:25" x14ac:dyDescent="0.2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</row>
    <row r="244" spans="1:25" x14ac:dyDescent="0.2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</row>
    <row r="245" spans="1:25" x14ac:dyDescent="0.2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</row>
    <row r="246" spans="1:25" x14ac:dyDescent="0.2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</row>
    <row r="247" spans="1:25" x14ac:dyDescent="0.2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</row>
    <row r="248" spans="1:25" x14ac:dyDescent="0.2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</row>
    <row r="249" spans="1:25" x14ac:dyDescent="0.2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</row>
    <row r="250" spans="1:25" x14ac:dyDescent="0.2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</row>
    <row r="251" spans="1:25" x14ac:dyDescent="0.2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</row>
    <row r="252" spans="1:25" x14ac:dyDescent="0.2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</row>
    <row r="253" spans="1:25" x14ac:dyDescent="0.2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</row>
    <row r="254" spans="1:25" x14ac:dyDescent="0.2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</row>
    <row r="255" spans="1:25" x14ac:dyDescent="0.2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</row>
    <row r="256" spans="1:25" x14ac:dyDescent="0.2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</row>
    <row r="257" spans="1:25" x14ac:dyDescent="0.2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</row>
    <row r="258" spans="1:25" x14ac:dyDescent="0.2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</row>
    <row r="259" spans="1:25" x14ac:dyDescent="0.2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</row>
    <row r="260" spans="1:25" x14ac:dyDescent="0.2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</row>
    <row r="261" spans="1:25" x14ac:dyDescent="0.2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</row>
    <row r="262" spans="1:25" x14ac:dyDescent="0.2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</row>
    <row r="263" spans="1:25" x14ac:dyDescent="0.2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</row>
    <row r="264" spans="1:25" x14ac:dyDescent="0.2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</row>
    <row r="265" spans="1:25" x14ac:dyDescent="0.2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</row>
    <row r="266" spans="1:25" x14ac:dyDescent="0.2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</row>
    <row r="267" spans="1:25" x14ac:dyDescent="0.2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</row>
    <row r="268" spans="1:25" x14ac:dyDescent="0.2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</row>
    <row r="269" spans="1:25" x14ac:dyDescent="0.2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</row>
    <row r="270" spans="1:25" x14ac:dyDescent="0.2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</row>
    <row r="271" spans="1:25" x14ac:dyDescent="0.2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</row>
    <row r="272" spans="1:25" x14ac:dyDescent="0.2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</row>
    <row r="273" spans="1:25" x14ac:dyDescent="0.2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</row>
    <row r="274" spans="1:25" x14ac:dyDescent="0.2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</row>
    <row r="275" spans="1:25" x14ac:dyDescent="0.2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</row>
    <row r="276" spans="1:25" x14ac:dyDescent="0.2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</row>
    <row r="277" spans="1:25" x14ac:dyDescent="0.2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</row>
    <row r="278" spans="1:25" x14ac:dyDescent="0.2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</row>
    <row r="279" spans="1:25" x14ac:dyDescent="0.2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</row>
    <row r="280" spans="1:25" x14ac:dyDescent="0.2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</row>
    <row r="281" spans="1:25" x14ac:dyDescent="0.2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</row>
    <row r="282" spans="1:25" x14ac:dyDescent="0.2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</row>
    <row r="283" spans="1:25" x14ac:dyDescent="0.2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</row>
    <row r="284" spans="1:25" x14ac:dyDescent="0.2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</row>
    <row r="285" spans="1:25" x14ac:dyDescent="0.2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</row>
    <row r="286" spans="1:25" x14ac:dyDescent="0.2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</row>
    <row r="287" spans="1:25" x14ac:dyDescent="0.2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</row>
    <row r="288" spans="1:25" x14ac:dyDescent="0.2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</row>
    <row r="289" spans="1:25" x14ac:dyDescent="0.2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</row>
    <row r="290" spans="1:25" x14ac:dyDescent="0.2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</row>
    <row r="291" spans="1:25" x14ac:dyDescent="0.2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</row>
    <row r="292" spans="1:25" x14ac:dyDescent="0.2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</row>
    <row r="293" spans="1:25" x14ac:dyDescent="0.2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</row>
    <row r="294" spans="1:25" x14ac:dyDescent="0.2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</row>
    <row r="295" spans="1:25" x14ac:dyDescent="0.2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</row>
    <row r="296" spans="1:25" x14ac:dyDescent="0.2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</row>
    <row r="297" spans="1:25" x14ac:dyDescent="0.2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</row>
    <row r="298" spans="1:25" x14ac:dyDescent="0.2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</row>
    <row r="299" spans="1:25" x14ac:dyDescent="0.2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</row>
    <row r="300" spans="1:25" x14ac:dyDescent="0.2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</row>
    <row r="301" spans="1:25" x14ac:dyDescent="0.2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</row>
    <row r="302" spans="1:25" x14ac:dyDescent="0.2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</row>
    <row r="303" spans="1:25" x14ac:dyDescent="0.2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</row>
    <row r="304" spans="1:25" x14ac:dyDescent="0.2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</row>
    <row r="305" spans="1:25" x14ac:dyDescent="0.2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</row>
    <row r="306" spans="1:25" x14ac:dyDescent="0.2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</row>
    <row r="307" spans="1:25" x14ac:dyDescent="0.2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</row>
    <row r="308" spans="1:25" x14ac:dyDescent="0.2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</row>
    <row r="309" spans="1:25" x14ac:dyDescent="0.2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</row>
    <row r="310" spans="1:25" x14ac:dyDescent="0.2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</row>
    <row r="311" spans="1:25" x14ac:dyDescent="0.2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</row>
    <row r="312" spans="1:25" x14ac:dyDescent="0.2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</row>
    <row r="313" spans="1:25" x14ac:dyDescent="0.2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</row>
    <row r="314" spans="1:25" x14ac:dyDescent="0.2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</row>
    <row r="315" spans="1:25" x14ac:dyDescent="0.2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</row>
    <row r="316" spans="1:25" x14ac:dyDescent="0.2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</row>
    <row r="317" spans="1:25" x14ac:dyDescent="0.2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</row>
    <row r="318" spans="1:25" x14ac:dyDescent="0.2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</row>
    <row r="319" spans="1:25" x14ac:dyDescent="0.2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</row>
    <row r="320" spans="1:25" x14ac:dyDescent="0.2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</row>
    <row r="321" spans="1:25" x14ac:dyDescent="0.2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</row>
    <row r="322" spans="1:25" x14ac:dyDescent="0.2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</row>
    <row r="323" spans="1:25" x14ac:dyDescent="0.2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</row>
    <row r="324" spans="1:25" x14ac:dyDescent="0.2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</row>
    <row r="325" spans="1:25" x14ac:dyDescent="0.2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</row>
    <row r="326" spans="1:25" x14ac:dyDescent="0.2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</row>
    <row r="327" spans="1:25" x14ac:dyDescent="0.2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</row>
    <row r="328" spans="1:25" x14ac:dyDescent="0.2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</row>
    <row r="329" spans="1:25" x14ac:dyDescent="0.2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</row>
    <row r="330" spans="1:25" x14ac:dyDescent="0.2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</row>
    <row r="331" spans="1:25" x14ac:dyDescent="0.2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</row>
    <row r="332" spans="1:25" x14ac:dyDescent="0.2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</row>
    <row r="333" spans="1:25" x14ac:dyDescent="0.2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</row>
    <row r="334" spans="1:25" x14ac:dyDescent="0.2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</row>
    <row r="335" spans="1:25" x14ac:dyDescent="0.2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</row>
    <row r="336" spans="1:25" x14ac:dyDescent="0.2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</row>
    <row r="337" spans="1:25" x14ac:dyDescent="0.2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</row>
    <row r="338" spans="1:25" x14ac:dyDescent="0.2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</row>
    <row r="339" spans="1:25" x14ac:dyDescent="0.2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</row>
    <row r="340" spans="1:25" x14ac:dyDescent="0.2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</row>
    <row r="341" spans="1:25" x14ac:dyDescent="0.2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</row>
    <row r="342" spans="1:25" x14ac:dyDescent="0.2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</row>
    <row r="343" spans="1:25" x14ac:dyDescent="0.2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</row>
    <row r="344" spans="1:25" x14ac:dyDescent="0.2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</row>
    <row r="345" spans="1:25" x14ac:dyDescent="0.2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</row>
    <row r="346" spans="1:25" x14ac:dyDescent="0.2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</row>
    <row r="347" spans="1:25" x14ac:dyDescent="0.2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</row>
    <row r="348" spans="1:25" x14ac:dyDescent="0.2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Ejercicio B.2</vt:lpstr>
      <vt:lpstr>Planificación Financiera</vt:lpstr>
    </vt:vector>
  </TitlesOfParts>
  <Company>Universidade de Vigo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Pilar Cibrán</dc:creator>
  <cp:lastModifiedBy>camilo.prado.roman</cp:lastModifiedBy>
  <cp:lastPrinted>2010-09-25T15:55:33Z</cp:lastPrinted>
  <dcterms:created xsi:type="dcterms:W3CDTF">2006-11-13T12:16:46Z</dcterms:created>
  <dcterms:modified xsi:type="dcterms:W3CDTF">2013-10-24T15:14:57Z</dcterms:modified>
</cp:coreProperties>
</file>